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'Лист1'!$A$1:$T$80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Адрес МКД
</t>
        </r>
      </text>
    </comment>
  </commentList>
</comments>
</file>

<file path=xl/sharedStrings.xml><?xml version="1.0" encoding="utf-8"?>
<sst xmlns="http://schemas.openxmlformats.org/spreadsheetml/2006/main" count="229" uniqueCount="111">
  <si>
    <t>№    п.п.</t>
  </si>
  <si>
    <t>Адрес МКД</t>
  </si>
  <si>
    <t>Документ, подтверждающий признание МКД аварийным</t>
  </si>
  <si>
    <t>Номер</t>
  </si>
  <si>
    <t>Дата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</si>
  <si>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</si>
  <si>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</si>
  <si>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</si>
  <si>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</si>
  <si>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</si>
  <si>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</si>
  <si>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</si>
  <si>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</si>
  <si>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</si>
  <si>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Расселяемая площадь жилых помещений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</si>
  <si>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</si>
  <si>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</si>
  <si>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</si>
  <si>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Дополнительные источники финансирования</t>
  </si>
  <si>
    <t>Стоимость переселения граждан</t>
  </si>
  <si>
    <t>чел.</t>
  </si>
  <si>
    <t>кв.м.</t>
  </si>
  <si>
    <t>ед.</t>
  </si>
  <si>
    <t>руб.</t>
  </si>
  <si>
    <t>д. Абрамково, д.29а</t>
  </si>
  <si>
    <t>д. Мончалово, ул. Железнодорожная, д.4а</t>
  </si>
  <si>
    <t>д. Мончалово, ул. Железнодорожная, д.3а</t>
  </si>
  <si>
    <t>д. Мончалово, ул. Железнодорожная, д.2а</t>
  </si>
  <si>
    <t>д. Мончалово, ул. Железнодорожная, д.8а</t>
  </si>
  <si>
    <t>с. Збоево, д.8</t>
  </si>
  <si>
    <t>б/н</t>
  </si>
  <si>
    <t>заключение  от 16.12.2011</t>
  </si>
  <si>
    <t>заключение от 16.12.2011</t>
  </si>
  <si>
    <t>Всего по муниципальному образованию "Ржевский район"</t>
  </si>
  <si>
    <t>сельское поселение "Есинка"</t>
  </si>
  <si>
    <t>сельское поселение "Итомля"</t>
  </si>
  <si>
    <t>д. Итомля, ул. Школьная, д.34</t>
  </si>
  <si>
    <t>д. Радюкино, д.2</t>
  </si>
  <si>
    <t>д. Дмитрово, д.1</t>
  </si>
  <si>
    <t>заключение от 13.12.2011</t>
  </si>
  <si>
    <t>сельское поселение "Чертолино"</t>
  </si>
  <si>
    <t>д. Звягино, ул. Центральная, д.11</t>
  </si>
  <si>
    <t>заключение от 19.12.2011</t>
  </si>
  <si>
    <t>д. Мироново, д.16</t>
  </si>
  <si>
    <t>п. Ильченко, д.3</t>
  </si>
  <si>
    <t>п. Ильченко, д.4</t>
  </si>
  <si>
    <t>п. Ильченко, д.5</t>
  </si>
  <si>
    <t>сельское поселение "Шолохово"</t>
  </si>
  <si>
    <t>д. Шолохово, д.4</t>
  </si>
  <si>
    <t>д. Трубино, ул. Центральная, д.38</t>
  </si>
  <si>
    <t>заключение от 26.12.2011</t>
  </si>
  <si>
    <t>сельское поселение "Успенское"</t>
  </si>
  <si>
    <t>д. Орехово,ул. Центральная, д.36</t>
  </si>
  <si>
    <t>д. Гузынино, д.2</t>
  </si>
  <si>
    <t>заключение от 20.12.2011</t>
  </si>
  <si>
    <t>сельское поселение "Хорошево"</t>
  </si>
  <si>
    <t>д. Муравьево,  д.87</t>
  </si>
  <si>
    <t>д. Муравьево,  д.79</t>
  </si>
  <si>
    <t>заключение  от 13.12.2011</t>
  </si>
  <si>
    <t>д. Хорошево,  д.2</t>
  </si>
  <si>
    <t>д.Павлюки, д.14</t>
  </si>
  <si>
    <t>д. Пятницкое, д.11</t>
  </si>
  <si>
    <t>д. Пятницкое, д.14</t>
  </si>
  <si>
    <t>д. Пятницкое, д.24</t>
  </si>
  <si>
    <t>д. Алешево, д.49</t>
  </si>
  <si>
    <t>п. Карьер, д.1</t>
  </si>
  <si>
    <t>д. Лебедево, д.13</t>
  </si>
  <si>
    <t>сельское поселение "Медведево"</t>
  </si>
  <si>
    <t>п.Победа,ул. Советская, д.1</t>
  </si>
  <si>
    <t>п.Победа,ул. Советская, д.2</t>
  </si>
  <si>
    <t>д. Образцово, д.14</t>
  </si>
  <si>
    <t>д. Образцово, д.15</t>
  </si>
  <si>
    <t>д. Образцово, д.16</t>
  </si>
  <si>
    <t>д. Митьково, д.17</t>
  </si>
  <si>
    <t>д. Карамлино, д.29</t>
  </si>
  <si>
    <t>заключение  от 20.12.2011</t>
  </si>
  <si>
    <t>д. Дешевки, д.19</t>
  </si>
  <si>
    <r>
      <t xml:space="preserve">Планируемая дата сноса </t>
    </r>
    <r>
      <rPr>
        <sz val="8"/>
        <rFont val="Calibri"/>
        <family val="2"/>
      </rPr>
      <t>или реконструкции</t>
    </r>
    <r>
      <rPr>
        <b/>
        <sz val="8"/>
        <color indexed="8"/>
        <rFont val="Calibri"/>
        <family val="2"/>
      </rPr>
      <t xml:space="preserve"> МКД</t>
    </r>
  </si>
  <si>
    <t>заключение от 28.12.2011</t>
  </si>
  <si>
    <t>д. Орехово,ул. Центральная, д.14</t>
  </si>
  <si>
    <t>сельское поселение "Победа"</t>
  </si>
  <si>
    <t>д. Яковлево,д.25</t>
  </si>
  <si>
    <t>д. Погорелки, д. 9</t>
  </si>
  <si>
    <t>1 этап 2013 год</t>
  </si>
  <si>
    <t>2 этап 2014 год</t>
  </si>
  <si>
    <t>3 этап 2015 год</t>
  </si>
  <si>
    <t>Глава Ржевского района</t>
  </si>
  <si>
    <t>В.М. Румянцев</t>
  </si>
  <si>
    <t>Исп. Федотова М.С.</t>
  </si>
  <si>
    <t>тел. (848232) 2-25-67</t>
  </si>
  <si>
    <t>заключение  от 26.12.2011</t>
  </si>
  <si>
    <t>заключение  от 14.12.2011</t>
  </si>
  <si>
    <t>заключение  от  19.12.2011</t>
  </si>
  <si>
    <t>заключение от  13.12.2011</t>
  </si>
  <si>
    <t>заключение  от  13.12.2011</t>
  </si>
  <si>
    <t>4 этап 2016 год</t>
  </si>
  <si>
    <t>д. Тростино, д. 2</t>
  </si>
  <si>
    <t>Сельское поселение "Хорошево"</t>
  </si>
  <si>
    <t>д. Крупцово, д. 18</t>
  </si>
  <si>
    <t>заклюечние от 19.12.2013</t>
  </si>
  <si>
    <t>д. Крупцово, д. 16</t>
  </si>
  <si>
    <t>заклюечние от 20.12.2013</t>
  </si>
  <si>
    <t>д. Митьково, д. 1а</t>
  </si>
  <si>
    <t>д. Митьково, д. 2а</t>
  </si>
  <si>
    <t>заключение от 21.12.2011</t>
  </si>
  <si>
    <t>Хорошево, д. 1</t>
  </si>
  <si>
    <t>31.06.2016</t>
  </si>
  <si>
    <t>31.06.2017</t>
  </si>
  <si>
    <t xml:space="preserve">Перечень аварийных многоквартирных домов  муниципального образования                      "Ржевский район" Тверской области
</t>
  </si>
  <si>
    <t xml:space="preserve">Приложение 3 </t>
  </si>
  <si>
    <t>к муниципальной программе "развитие строительного комплекса и жилищного строительства муниципального образования "Ржевский район" Тверской области                                                                  на 2014-2019  годы"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</si>
</sst>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"/>
    <numFmt numFmtId="172" formatCode="0.00000000%"/>
    <numFmt numFmtId="173" formatCode="0.000000000%"/>
    <numFmt numFmtId="174" formatCode="0.000000000000"/>
    <numFmt numFmtId="175" formatCode="0.00000000000"/>
    <numFmt numFmtId="176" formatCode="0.0000000%"/>
    <numFmt numFmtId="177" formatCode="#,##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69" fontId="7" fillId="34" borderId="10" xfId="0" applyNumberFormat="1" applyFont="1" applyFill="1" applyBorder="1" applyAlignment="1">
      <alignment horizontal="center"/>
    </xf>
    <xf numFmtId="169" fontId="7" fillId="32" borderId="10" xfId="0" applyNumberFormat="1" applyFont="1" applyFill="1" applyBorder="1" applyAlignment="1">
      <alignment horizontal="center"/>
    </xf>
    <xf numFmtId="169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33" borderId="15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5" fillId="35" borderId="10" xfId="0" applyFont="1" applyFill="1" applyBorder="1" applyAlignment="1">
      <alignment/>
    </xf>
    <xf numFmtId="169" fontId="5" fillId="35" borderId="10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 shrinkToFit="1"/>
    </xf>
    <xf numFmtId="0" fontId="13" fillId="0" borderId="0" xfId="0" applyFont="1" applyAlignment="1">
      <alignment/>
    </xf>
    <xf numFmtId="175" fontId="0" fillId="0" borderId="0" xfId="0" applyNumberFormat="1" applyAlignment="1">
      <alignment/>
    </xf>
    <xf numFmtId="16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7" fontId="5" fillId="0" borderId="10" xfId="0" applyNumberFormat="1" applyFont="1" applyBorder="1" applyAlignment="1">
      <alignment/>
    </xf>
    <xf numFmtId="0" fontId="7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8" xfId="0" applyFont="1" applyFill="1" applyBorder="1" applyAlignment="1">
      <alignment horizontal="left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7" fillId="0" borderId="1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showGridLines="0" tabSelected="1" workbookViewId="0" topLeftCell="A1">
      <selection activeCell="B78" sqref="B78:B80"/>
    </sheetView>
  </sheetViews>
  <sheetFormatPr defaultColWidth="9.00390625" defaultRowHeight="12.75"/>
  <cols>
    <col min="1" max="1" width="4.25390625" style="0" customWidth="1"/>
    <col min="2" max="2" width="18.125" style="0" customWidth="1"/>
    <col min="3" max="3" width="5.125" style="0" customWidth="1"/>
    <col min="4" max="4" width="10.00390625" style="0" customWidth="1"/>
    <col min="5" max="5" width="9.125" style="0" customWidth="1"/>
    <col min="6" max="6" width="8.625" style="0" customWidth="1"/>
    <col min="7" max="7" width="7.00390625" style="0" customWidth="1"/>
    <col min="8" max="8" width="6.375" style="0" customWidth="1"/>
    <col min="9" max="9" width="8.00390625" style="0" customWidth="1"/>
    <col min="10" max="10" width="6.375" style="0" customWidth="1"/>
    <col min="11" max="12" width="6.125" style="0" customWidth="1"/>
    <col min="13" max="13" width="8.75390625" style="0" customWidth="1"/>
    <col min="14" max="14" width="6.75390625" style="0" customWidth="1"/>
    <col min="15" max="15" width="7.875" style="0" customWidth="1"/>
    <col min="16" max="16" width="12.875" style="0" customWidth="1"/>
    <col min="17" max="17" width="11.75390625" style="0" customWidth="1"/>
    <col min="18" max="18" width="12.875" style="0" customWidth="1"/>
    <col min="19" max="19" width="11.25390625" style="0" customWidth="1"/>
    <col min="20" max="20" width="8.75390625" style="0" customWidth="1"/>
    <col min="21" max="21" width="11.75390625" style="0" bestFit="1" customWidth="1"/>
    <col min="22" max="23" width="15.75390625" style="0" customWidth="1"/>
    <col min="24" max="24" width="12.75390625" style="0" bestFit="1" customWidth="1"/>
  </cols>
  <sheetData>
    <row r="1" spans="1:20" ht="18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74" t="s">
        <v>109</v>
      </c>
      <c r="R1" s="75"/>
      <c r="S1" s="75"/>
      <c r="T1" s="75"/>
    </row>
    <row r="2" spans="1:20" ht="59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68" t="s">
        <v>110</v>
      </c>
      <c r="R2" s="68"/>
      <c r="S2" s="68"/>
      <c r="T2" s="68"/>
    </row>
    <row r="3" spans="1:20" ht="31.5" customHeight="1">
      <c r="A3" s="14"/>
      <c r="B3" s="14"/>
      <c r="C3" s="14"/>
      <c r="D3" s="14"/>
      <c r="E3" s="14"/>
      <c r="F3" s="76" t="s">
        <v>108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15"/>
      <c r="R3" s="16"/>
      <c r="S3" s="16"/>
      <c r="T3" s="16"/>
    </row>
    <row r="4" spans="1:20" ht="26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51.75" customHeight="1">
      <c r="A5" s="65" t="s">
        <v>0</v>
      </c>
      <c r="B5" s="63" t="s">
        <v>1</v>
      </c>
      <c r="C5" s="60" t="s">
        <v>2</v>
      </c>
      <c r="D5" s="60"/>
      <c r="E5" s="56" t="s">
        <v>5</v>
      </c>
      <c r="F5" s="56" t="s">
        <v>77</v>
      </c>
      <c r="G5" s="56" t="s">
        <v>6</v>
      </c>
      <c r="H5" s="56" t="s">
        <v>7</v>
      </c>
      <c r="I5" s="56" t="s">
        <v>8</v>
      </c>
      <c r="J5" s="73" t="s">
        <v>9</v>
      </c>
      <c r="K5" s="73"/>
      <c r="L5" s="73"/>
      <c r="M5" s="69" t="s">
        <v>14</v>
      </c>
      <c r="N5" s="69"/>
      <c r="O5" s="69"/>
      <c r="P5" s="67" t="s">
        <v>19</v>
      </c>
      <c r="Q5" s="67"/>
      <c r="R5" s="67"/>
      <c r="S5" s="67"/>
      <c r="T5" s="77" t="s">
        <v>18</v>
      </c>
    </row>
    <row r="6" spans="1:20" ht="11.25" customHeight="1">
      <c r="A6" s="66"/>
      <c r="B6" s="64"/>
      <c r="C6" s="62" t="s">
        <v>3</v>
      </c>
      <c r="D6" s="62" t="s">
        <v>4</v>
      </c>
      <c r="E6" s="57"/>
      <c r="F6" s="57"/>
      <c r="G6" s="57"/>
      <c r="H6" s="57"/>
      <c r="I6" s="57"/>
      <c r="J6" s="62" t="s">
        <v>10</v>
      </c>
      <c r="K6" s="61" t="s">
        <v>11</v>
      </c>
      <c r="L6" s="61"/>
      <c r="M6" s="62" t="s">
        <v>10</v>
      </c>
      <c r="N6" s="61" t="s">
        <v>11</v>
      </c>
      <c r="O6" s="61"/>
      <c r="P6" s="80" t="s">
        <v>10</v>
      </c>
      <c r="Q6" s="72" t="s">
        <v>11</v>
      </c>
      <c r="R6" s="72"/>
      <c r="S6" s="72"/>
      <c r="T6" s="78"/>
    </row>
    <row r="7" spans="1:20" ht="81" customHeight="1">
      <c r="A7" s="66"/>
      <c r="B7" s="64"/>
      <c r="C7" s="62"/>
      <c r="D7" s="62"/>
      <c r="E7" s="57"/>
      <c r="F7" s="57"/>
      <c r="G7" s="57"/>
      <c r="H7" s="57"/>
      <c r="I7" s="57"/>
      <c r="J7" s="62"/>
      <c r="K7" s="44" t="s">
        <v>12</v>
      </c>
      <c r="L7" s="44" t="s">
        <v>13</v>
      </c>
      <c r="M7" s="62"/>
      <c r="N7" s="18" t="s">
        <v>12</v>
      </c>
      <c r="O7" s="18" t="s">
        <v>13</v>
      </c>
      <c r="P7" s="80"/>
      <c r="Q7" s="45" t="s">
        <v>15</v>
      </c>
      <c r="R7" s="44" t="s">
        <v>16</v>
      </c>
      <c r="S7" s="44" t="s">
        <v>17</v>
      </c>
      <c r="T7" s="79"/>
    </row>
    <row r="8" spans="1:20" ht="30.75" customHeight="1">
      <c r="A8" s="66"/>
      <c r="B8" s="64"/>
      <c r="C8" s="62"/>
      <c r="D8" s="62"/>
      <c r="E8" s="57"/>
      <c r="F8" s="57"/>
      <c r="G8" s="19" t="s">
        <v>20</v>
      </c>
      <c r="H8" s="19" t="s">
        <v>20</v>
      </c>
      <c r="I8" s="19" t="s">
        <v>21</v>
      </c>
      <c r="J8" s="17" t="s">
        <v>22</v>
      </c>
      <c r="K8" s="17" t="s">
        <v>22</v>
      </c>
      <c r="L8" s="17" t="s">
        <v>22</v>
      </c>
      <c r="M8" s="19" t="s">
        <v>21</v>
      </c>
      <c r="N8" s="19" t="s">
        <v>21</v>
      </c>
      <c r="O8" s="19" t="s">
        <v>21</v>
      </c>
      <c r="P8" s="17" t="s">
        <v>23</v>
      </c>
      <c r="Q8" s="17" t="s">
        <v>23</v>
      </c>
      <c r="R8" s="17" t="s">
        <v>23</v>
      </c>
      <c r="S8" s="17" t="s">
        <v>23</v>
      </c>
      <c r="T8" s="20" t="s">
        <v>23</v>
      </c>
    </row>
    <row r="9" spans="1:20" ht="12.7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3">
        <v>20</v>
      </c>
    </row>
    <row r="10" spans="1:22" ht="29.25" customHeight="1">
      <c r="A10" s="59" t="s">
        <v>33</v>
      </c>
      <c r="B10" s="59"/>
      <c r="C10" s="59"/>
      <c r="D10" s="59"/>
      <c r="E10" s="59"/>
      <c r="F10" s="59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2"/>
      <c r="R10" s="32"/>
      <c r="S10" s="32"/>
      <c r="T10" s="32"/>
      <c r="U10" s="42"/>
      <c r="V10" s="37"/>
    </row>
    <row r="11" spans="1:20" ht="25.5" customHeight="1">
      <c r="A11" s="30"/>
      <c r="B11" s="30" t="s">
        <v>83</v>
      </c>
      <c r="C11" s="30"/>
      <c r="D11" s="30"/>
      <c r="E11" s="30"/>
      <c r="F11" s="30"/>
      <c r="G11" s="24">
        <f>SUM(G12+G16+G19)</f>
        <v>40</v>
      </c>
      <c r="H11" s="24">
        <f aca="true" t="shared" si="0" ref="H11:T11">SUM(H12+H16+H19)</f>
        <v>40</v>
      </c>
      <c r="I11" s="24">
        <f t="shared" si="0"/>
        <v>1315.8</v>
      </c>
      <c r="J11" s="24">
        <f t="shared" si="0"/>
        <v>23</v>
      </c>
      <c r="K11" s="24">
        <f t="shared" si="0"/>
        <v>0</v>
      </c>
      <c r="L11" s="24">
        <f t="shared" si="0"/>
        <v>23</v>
      </c>
      <c r="M11" s="34">
        <f t="shared" si="0"/>
        <v>912</v>
      </c>
      <c r="N11" s="34">
        <f t="shared" si="0"/>
        <v>0</v>
      </c>
      <c r="O11" s="34">
        <f t="shared" si="0"/>
        <v>912</v>
      </c>
      <c r="P11" s="29">
        <f>SUM(P12+P16+P19)</f>
        <v>31555200</v>
      </c>
      <c r="Q11" s="29">
        <f t="shared" si="0"/>
        <v>13811982.585118081</v>
      </c>
      <c r="R11" s="29">
        <f t="shared" si="0"/>
        <v>16165457.414881919</v>
      </c>
      <c r="S11" s="29">
        <f t="shared" si="0"/>
        <v>1577760</v>
      </c>
      <c r="T11" s="29">
        <f t="shared" si="0"/>
        <v>0</v>
      </c>
    </row>
    <row r="12" spans="1:22" ht="25.5" customHeight="1">
      <c r="A12" s="58" t="s">
        <v>34</v>
      </c>
      <c r="B12" s="58"/>
      <c r="C12" s="58"/>
      <c r="D12" s="5"/>
      <c r="E12" s="5"/>
      <c r="F12" s="5"/>
      <c r="G12" s="5">
        <f>SUM(G13:G15)</f>
        <v>14</v>
      </c>
      <c r="H12" s="5">
        <f aca="true" t="shared" si="1" ref="H12:Q12">SUM(H13:H15)</f>
        <v>14</v>
      </c>
      <c r="I12" s="5">
        <f t="shared" si="1"/>
        <v>358.5</v>
      </c>
      <c r="J12" s="5">
        <f t="shared" si="1"/>
        <v>7</v>
      </c>
      <c r="K12" s="5">
        <f t="shared" si="1"/>
        <v>0</v>
      </c>
      <c r="L12" s="5">
        <f t="shared" si="1"/>
        <v>7</v>
      </c>
      <c r="M12" s="35">
        <f t="shared" si="1"/>
        <v>234.3</v>
      </c>
      <c r="N12" s="35">
        <f t="shared" si="1"/>
        <v>0</v>
      </c>
      <c r="O12" s="35">
        <f t="shared" si="1"/>
        <v>234.3</v>
      </c>
      <c r="P12" s="28">
        <f>SUM(P13:P15)</f>
        <v>8106780</v>
      </c>
      <c r="Q12" s="28">
        <f t="shared" si="1"/>
        <v>3548407.3680846123</v>
      </c>
      <c r="R12" s="28">
        <f>SUM(R13:R15)</f>
        <v>4153033.6319153877</v>
      </c>
      <c r="S12" s="28">
        <f>SUM(S13:S15)</f>
        <v>405339</v>
      </c>
      <c r="T12" s="28">
        <f>SUM(T13:T15)</f>
        <v>0</v>
      </c>
      <c r="V12" s="37"/>
    </row>
    <row r="13" spans="1:22" ht="37.5" customHeight="1">
      <c r="A13" s="7">
        <v>1</v>
      </c>
      <c r="B13" s="8" t="s">
        <v>24</v>
      </c>
      <c r="C13" s="1" t="s">
        <v>30</v>
      </c>
      <c r="D13" s="2" t="s">
        <v>90</v>
      </c>
      <c r="E13" s="43">
        <v>42004</v>
      </c>
      <c r="F13" s="43">
        <v>42185</v>
      </c>
      <c r="G13" s="7">
        <v>4</v>
      </c>
      <c r="H13" s="7">
        <v>4</v>
      </c>
      <c r="I13" s="7">
        <v>118.9</v>
      </c>
      <c r="J13" s="7">
        <f>K13+L13</f>
        <v>2</v>
      </c>
      <c r="K13" s="7">
        <v>0</v>
      </c>
      <c r="L13" s="7">
        <v>2</v>
      </c>
      <c r="M13" s="36">
        <f>N13+O13</f>
        <v>80.1</v>
      </c>
      <c r="N13" s="36">
        <v>0</v>
      </c>
      <c r="O13" s="36">
        <v>80.1</v>
      </c>
      <c r="P13" s="13">
        <f aca="true" t="shared" si="2" ref="P13:P21">Q13+R13+S13</f>
        <v>2771460</v>
      </c>
      <c r="Q13" s="13">
        <f>O13*34600*43.77086054%</f>
        <v>1213091.8915218841</v>
      </c>
      <c r="R13" s="13">
        <f>O13*34600*51.22913946%</f>
        <v>1419795.1084781159</v>
      </c>
      <c r="S13" s="13">
        <f>O13*34600*5%</f>
        <v>138573</v>
      </c>
      <c r="T13" s="36">
        <v>0</v>
      </c>
      <c r="U13" s="10"/>
      <c r="V13" s="37"/>
    </row>
    <row r="14" spans="1:22" ht="33.75">
      <c r="A14" s="7">
        <v>2</v>
      </c>
      <c r="B14" s="8" t="s">
        <v>25</v>
      </c>
      <c r="C14" s="1" t="s">
        <v>30</v>
      </c>
      <c r="D14" s="2" t="s">
        <v>91</v>
      </c>
      <c r="E14" s="43">
        <v>42004</v>
      </c>
      <c r="F14" s="43">
        <v>42185</v>
      </c>
      <c r="G14" s="7">
        <v>8</v>
      </c>
      <c r="H14" s="7">
        <v>8</v>
      </c>
      <c r="I14" s="7">
        <v>129.6</v>
      </c>
      <c r="J14" s="7">
        <f>K14+L14</f>
        <v>3</v>
      </c>
      <c r="K14" s="7">
        <v>0</v>
      </c>
      <c r="L14" s="7">
        <v>3</v>
      </c>
      <c r="M14" s="36">
        <v>100.2</v>
      </c>
      <c r="N14" s="36">
        <v>0</v>
      </c>
      <c r="O14" s="36">
        <v>100.2</v>
      </c>
      <c r="P14" s="13">
        <f t="shared" si="2"/>
        <v>3466920</v>
      </c>
      <c r="Q14" s="13">
        <f>O14*34600*43.77086054%</f>
        <v>1517500.7182333681</v>
      </c>
      <c r="R14" s="13">
        <f>O14*34600*51.22913946%</f>
        <v>1776073.2817666319</v>
      </c>
      <c r="S14" s="13">
        <f>O14*34600*5%</f>
        <v>173346</v>
      </c>
      <c r="T14" s="36">
        <v>0</v>
      </c>
      <c r="U14" s="10"/>
      <c r="V14" s="37"/>
    </row>
    <row r="15" spans="1:22" ht="33.75">
      <c r="A15" s="7">
        <v>3</v>
      </c>
      <c r="B15" s="8" t="s">
        <v>29</v>
      </c>
      <c r="C15" s="1" t="s">
        <v>30</v>
      </c>
      <c r="D15" s="4" t="s">
        <v>91</v>
      </c>
      <c r="E15" s="43">
        <v>42004</v>
      </c>
      <c r="F15" s="43">
        <v>42185</v>
      </c>
      <c r="G15" s="7">
        <v>2</v>
      </c>
      <c r="H15" s="7">
        <v>2</v>
      </c>
      <c r="I15" s="7">
        <v>110</v>
      </c>
      <c r="J15" s="7">
        <f>K15+L15</f>
        <v>2</v>
      </c>
      <c r="K15" s="7">
        <v>0</v>
      </c>
      <c r="L15" s="7">
        <v>2</v>
      </c>
      <c r="M15" s="36">
        <v>54</v>
      </c>
      <c r="N15" s="36">
        <v>0</v>
      </c>
      <c r="O15" s="36">
        <v>54</v>
      </c>
      <c r="P15" s="13">
        <f t="shared" si="2"/>
        <v>1868400</v>
      </c>
      <c r="Q15" s="13">
        <f>O15*34600*43.77086054%</f>
        <v>817814.75832936</v>
      </c>
      <c r="R15" s="13">
        <f>O15*34600*51.22913946%</f>
        <v>957165.24167064</v>
      </c>
      <c r="S15" s="13">
        <f>O15*34600*5%</f>
        <v>93420</v>
      </c>
      <c r="T15" s="36">
        <v>0</v>
      </c>
      <c r="U15" s="10"/>
      <c r="V15" s="37"/>
    </row>
    <row r="16" spans="1:22" ht="29.25" customHeight="1">
      <c r="A16" s="58" t="s">
        <v>35</v>
      </c>
      <c r="B16" s="58"/>
      <c r="C16" s="58"/>
      <c r="D16" s="5"/>
      <c r="E16" s="5"/>
      <c r="F16" s="5"/>
      <c r="G16" s="5">
        <f>SUM(G17:G18)</f>
        <v>7</v>
      </c>
      <c r="H16" s="5">
        <f aca="true" t="shared" si="3" ref="H16:O16">SUM(H17:H18)</f>
        <v>7</v>
      </c>
      <c r="I16" s="5">
        <f t="shared" si="3"/>
        <v>227.3</v>
      </c>
      <c r="J16" s="5">
        <f t="shared" si="3"/>
        <v>3</v>
      </c>
      <c r="K16" s="5">
        <f t="shared" si="3"/>
        <v>0</v>
      </c>
      <c r="L16" s="5">
        <f t="shared" si="3"/>
        <v>3</v>
      </c>
      <c r="M16" s="35">
        <f t="shared" si="3"/>
        <v>152.8</v>
      </c>
      <c r="N16" s="35">
        <f t="shared" si="3"/>
        <v>0</v>
      </c>
      <c r="O16" s="35">
        <f t="shared" si="3"/>
        <v>152.8</v>
      </c>
      <c r="P16" s="28">
        <f>SUM(P17:P18)</f>
        <v>5286880</v>
      </c>
      <c r="Q16" s="28">
        <f>SUM(Q17:Q18)</f>
        <v>2314112.871717152</v>
      </c>
      <c r="R16" s="28">
        <f>SUM(R17:R18)</f>
        <v>2708423.128282848</v>
      </c>
      <c r="S16" s="28">
        <f>SUM(S17:S18)</f>
        <v>264344</v>
      </c>
      <c r="T16" s="28">
        <f>SUM(T17:T18)</f>
        <v>0</v>
      </c>
      <c r="U16" s="10"/>
      <c r="V16" s="37"/>
    </row>
    <row r="17" spans="1:22" ht="33.75">
      <c r="A17" s="7">
        <v>4</v>
      </c>
      <c r="B17" s="8" t="s">
        <v>36</v>
      </c>
      <c r="C17" s="1" t="s">
        <v>30</v>
      </c>
      <c r="D17" s="4" t="s">
        <v>39</v>
      </c>
      <c r="E17" s="43">
        <v>42004</v>
      </c>
      <c r="F17" s="43">
        <v>42185</v>
      </c>
      <c r="G17" s="7">
        <v>5</v>
      </c>
      <c r="H17" s="7">
        <v>5</v>
      </c>
      <c r="I17" s="7">
        <v>150</v>
      </c>
      <c r="J17" s="7">
        <f>K17+L17</f>
        <v>2</v>
      </c>
      <c r="K17" s="7">
        <v>0</v>
      </c>
      <c r="L17" s="7">
        <v>2</v>
      </c>
      <c r="M17" s="36">
        <v>112.7</v>
      </c>
      <c r="N17" s="36">
        <v>0</v>
      </c>
      <c r="O17" s="36">
        <v>112.7</v>
      </c>
      <c r="P17" s="13">
        <f t="shared" si="2"/>
        <v>3899420</v>
      </c>
      <c r="Q17" s="13">
        <f>M17*34600*43.77086054%</f>
        <v>1706809.690068868</v>
      </c>
      <c r="R17" s="13">
        <f>M17*34600*51.22913946%</f>
        <v>1997639.3099311318</v>
      </c>
      <c r="S17" s="13">
        <f>M17*34600*5%</f>
        <v>194971</v>
      </c>
      <c r="T17" s="36">
        <v>0</v>
      </c>
      <c r="U17" s="10"/>
      <c r="V17" s="37"/>
    </row>
    <row r="18" spans="1:22" ht="33.75">
      <c r="A18" s="7">
        <v>5</v>
      </c>
      <c r="B18" s="8" t="s">
        <v>37</v>
      </c>
      <c r="C18" s="1" t="s">
        <v>30</v>
      </c>
      <c r="D18" s="4" t="s">
        <v>39</v>
      </c>
      <c r="E18" s="43">
        <v>42004</v>
      </c>
      <c r="F18" s="43">
        <v>42185</v>
      </c>
      <c r="G18" s="7">
        <v>2</v>
      </c>
      <c r="H18" s="7">
        <v>2</v>
      </c>
      <c r="I18" s="7">
        <v>77.3</v>
      </c>
      <c r="J18" s="7">
        <f>K18+L18</f>
        <v>1</v>
      </c>
      <c r="K18" s="7">
        <v>0</v>
      </c>
      <c r="L18" s="7">
        <v>1</v>
      </c>
      <c r="M18" s="36">
        <f>N18+O18</f>
        <v>40.1</v>
      </c>
      <c r="N18" s="36">
        <v>0</v>
      </c>
      <c r="O18" s="36">
        <v>40.1</v>
      </c>
      <c r="P18" s="13">
        <f t="shared" si="2"/>
        <v>1387460</v>
      </c>
      <c r="Q18" s="13">
        <f>O18*34600*43.77086054%</f>
        <v>607303.181648284</v>
      </c>
      <c r="R18" s="13">
        <f>O18*34600*51.22913946%</f>
        <v>710783.8183517159</v>
      </c>
      <c r="S18" s="13">
        <f>O18*34600*5%</f>
        <v>69373</v>
      </c>
      <c r="T18" s="36">
        <v>0</v>
      </c>
      <c r="U18" s="10"/>
      <c r="V18" s="37"/>
    </row>
    <row r="19" spans="1:22" ht="12.75">
      <c r="A19" s="58" t="s">
        <v>47</v>
      </c>
      <c r="B19" s="58"/>
      <c r="C19" s="58"/>
      <c r="D19" s="5"/>
      <c r="E19" s="5"/>
      <c r="F19" s="5"/>
      <c r="G19" s="5">
        <f>SUM(G20:G21)</f>
        <v>19</v>
      </c>
      <c r="H19" s="5">
        <f aca="true" t="shared" si="4" ref="H19:O19">SUM(H20:H21)</f>
        <v>19</v>
      </c>
      <c r="I19" s="5">
        <f t="shared" si="4"/>
        <v>730</v>
      </c>
      <c r="J19" s="5">
        <f t="shared" si="4"/>
        <v>13</v>
      </c>
      <c r="K19" s="5">
        <f t="shared" si="4"/>
        <v>0</v>
      </c>
      <c r="L19" s="5">
        <f t="shared" si="4"/>
        <v>13</v>
      </c>
      <c r="M19" s="35">
        <f t="shared" si="4"/>
        <v>524.9</v>
      </c>
      <c r="N19" s="35">
        <f t="shared" si="4"/>
        <v>0</v>
      </c>
      <c r="O19" s="35">
        <f t="shared" si="4"/>
        <v>524.9</v>
      </c>
      <c r="P19" s="28">
        <f>SUM(P20:P21)</f>
        <v>18161540</v>
      </c>
      <c r="Q19" s="28">
        <f>SUM(Q20:Q21)</f>
        <v>7949462.345316316</v>
      </c>
      <c r="R19" s="28">
        <f>SUM(R20:R21)</f>
        <v>9304000.654683683</v>
      </c>
      <c r="S19" s="28">
        <f>SUM(S20:S21)</f>
        <v>908077</v>
      </c>
      <c r="T19" s="28">
        <f>SUM(T20:T21)</f>
        <v>0</v>
      </c>
      <c r="U19" s="10"/>
      <c r="V19" s="37"/>
    </row>
    <row r="20" spans="1:22" ht="33.75">
      <c r="A20" s="7">
        <v>6</v>
      </c>
      <c r="B20" s="8" t="s">
        <v>48</v>
      </c>
      <c r="C20" s="1" t="s">
        <v>30</v>
      </c>
      <c r="D20" s="4" t="s">
        <v>50</v>
      </c>
      <c r="E20" s="43">
        <v>42004</v>
      </c>
      <c r="F20" s="43">
        <v>42185</v>
      </c>
      <c r="G20" s="7">
        <v>13</v>
      </c>
      <c r="H20" s="7">
        <v>13</v>
      </c>
      <c r="I20" s="7">
        <v>490</v>
      </c>
      <c r="J20" s="7">
        <f>K20+L20</f>
        <v>9</v>
      </c>
      <c r="K20" s="7">
        <v>0</v>
      </c>
      <c r="L20" s="7">
        <v>9</v>
      </c>
      <c r="M20" s="36">
        <v>357.8</v>
      </c>
      <c r="N20" s="36">
        <v>0</v>
      </c>
      <c r="O20" s="36">
        <v>357.8</v>
      </c>
      <c r="P20" s="13">
        <f t="shared" si="2"/>
        <v>12379880</v>
      </c>
      <c r="Q20" s="13">
        <f>M20*34600*43.77086054%</f>
        <v>5418780.009819352</v>
      </c>
      <c r="R20" s="13">
        <f>M20*34600*51.22913946%</f>
        <v>6342105.990180647</v>
      </c>
      <c r="S20" s="13">
        <f>M20*34600*5%</f>
        <v>618994</v>
      </c>
      <c r="T20" s="36">
        <v>0</v>
      </c>
      <c r="U20" s="10"/>
      <c r="V20" s="37"/>
    </row>
    <row r="21" spans="1:22" ht="33.75">
      <c r="A21" s="7">
        <v>7</v>
      </c>
      <c r="B21" s="8" t="s">
        <v>49</v>
      </c>
      <c r="C21" s="1" t="s">
        <v>30</v>
      </c>
      <c r="D21" s="4" t="s">
        <v>50</v>
      </c>
      <c r="E21" s="43">
        <v>42004</v>
      </c>
      <c r="F21" s="43">
        <v>42185</v>
      </c>
      <c r="G21" s="7">
        <v>6</v>
      </c>
      <c r="H21" s="7">
        <v>6</v>
      </c>
      <c r="I21" s="7">
        <v>240</v>
      </c>
      <c r="J21" s="7">
        <f>K21+L21</f>
        <v>4</v>
      </c>
      <c r="K21" s="7">
        <v>0</v>
      </c>
      <c r="L21" s="7">
        <v>4</v>
      </c>
      <c r="M21" s="36">
        <v>167.1</v>
      </c>
      <c r="N21" s="36">
        <v>0</v>
      </c>
      <c r="O21" s="36">
        <v>167.1</v>
      </c>
      <c r="P21" s="13">
        <f t="shared" si="2"/>
        <v>5781660</v>
      </c>
      <c r="Q21" s="13">
        <f>O21*34600*43.77086054%</f>
        <v>2530682.335496964</v>
      </c>
      <c r="R21" s="13">
        <f>O21*34600*51.22913946%</f>
        <v>2961894.6645030356</v>
      </c>
      <c r="S21" s="13">
        <f>O21*34600*5%</f>
        <v>289083</v>
      </c>
      <c r="T21" s="36">
        <v>0</v>
      </c>
      <c r="U21" s="10"/>
      <c r="V21" s="37"/>
    </row>
    <row r="22" spans="1:22" ht="27.75" customHeight="1">
      <c r="A22" s="30"/>
      <c r="B22" s="30" t="s">
        <v>84</v>
      </c>
      <c r="C22" s="30"/>
      <c r="D22" s="30"/>
      <c r="E22" s="30"/>
      <c r="F22" s="30"/>
      <c r="G22" s="24">
        <f aca="true" t="shared" si="5" ref="G22:Q22">SUM(G23+G27+G30+G38+G42)</f>
        <v>146</v>
      </c>
      <c r="H22" s="24">
        <f t="shared" si="5"/>
        <v>146</v>
      </c>
      <c r="I22" s="24">
        <f t="shared" si="5"/>
        <v>3298.8</v>
      </c>
      <c r="J22" s="24">
        <f t="shared" si="5"/>
        <v>63</v>
      </c>
      <c r="K22" s="24">
        <f t="shared" si="5"/>
        <v>16</v>
      </c>
      <c r="L22" s="24">
        <f t="shared" si="5"/>
        <v>49</v>
      </c>
      <c r="M22" s="24">
        <f t="shared" si="5"/>
        <v>2538.8999999999996</v>
      </c>
      <c r="N22" s="24">
        <f t="shared" si="5"/>
        <v>330.2</v>
      </c>
      <c r="O22" s="24">
        <f t="shared" si="5"/>
        <v>2208.7</v>
      </c>
      <c r="P22" s="29">
        <f t="shared" si="5"/>
        <v>92492127</v>
      </c>
      <c r="Q22" s="29">
        <f t="shared" si="5"/>
        <v>30010767.013261423</v>
      </c>
      <c r="R22" s="29">
        <v>57856753.65</v>
      </c>
      <c r="S22" s="29">
        <f>SUM(S23+S27+S30+S38+S42)</f>
        <v>4624606.35</v>
      </c>
      <c r="T22" s="29">
        <f>SUM(T23+T27+T30+T38+T42)</f>
        <v>0</v>
      </c>
      <c r="U22" s="38"/>
      <c r="V22" s="37"/>
    </row>
    <row r="23" spans="1:22" ht="27" customHeight="1">
      <c r="A23" s="58" t="s">
        <v>34</v>
      </c>
      <c r="B23" s="58"/>
      <c r="C23" s="58"/>
      <c r="D23" s="5"/>
      <c r="E23" s="5"/>
      <c r="F23" s="5"/>
      <c r="G23" s="5">
        <f>SUM(G24:G26)</f>
        <v>12</v>
      </c>
      <c r="H23" s="5">
        <f aca="true" t="shared" si="6" ref="H23:T23">SUM(H24:H26)</f>
        <v>12</v>
      </c>
      <c r="I23" s="5">
        <f t="shared" si="6"/>
        <v>331.5</v>
      </c>
      <c r="J23" s="5">
        <f t="shared" si="6"/>
        <v>5</v>
      </c>
      <c r="K23" s="5">
        <f t="shared" si="6"/>
        <v>1</v>
      </c>
      <c r="L23" s="5">
        <f t="shared" si="6"/>
        <v>4</v>
      </c>
      <c r="M23" s="35">
        <f t="shared" si="6"/>
        <v>297.2</v>
      </c>
      <c r="N23" s="35">
        <f t="shared" si="6"/>
        <v>66.2</v>
      </c>
      <c r="O23" s="35">
        <f t="shared" si="6"/>
        <v>231</v>
      </c>
      <c r="P23" s="28">
        <f t="shared" si="6"/>
        <v>10826996</v>
      </c>
      <c r="Q23" s="28">
        <f t="shared" si="6"/>
        <v>3513017.430133636</v>
      </c>
      <c r="R23" s="28">
        <f t="shared" si="6"/>
        <v>6772628.769866364</v>
      </c>
      <c r="S23" s="28">
        <f t="shared" si="6"/>
        <v>541349.8</v>
      </c>
      <c r="T23" s="28">
        <f t="shared" si="6"/>
        <v>0</v>
      </c>
      <c r="U23" s="10"/>
      <c r="V23" s="37"/>
    </row>
    <row r="24" spans="1:22" ht="32.25" customHeight="1">
      <c r="A24" s="7">
        <v>1</v>
      </c>
      <c r="B24" s="8" t="s">
        <v>26</v>
      </c>
      <c r="C24" s="1" t="s">
        <v>30</v>
      </c>
      <c r="D24" s="4" t="s">
        <v>31</v>
      </c>
      <c r="E24" s="43">
        <v>42369</v>
      </c>
      <c r="F24" s="3" t="s">
        <v>106</v>
      </c>
      <c r="G24" s="7">
        <v>3</v>
      </c>
      <c r="H24" s="7">
        <v>3</v>
      </c>
      <c r="I24" s="40">
        <v>110</v>
      </c>
      <c r="J24" s="7">
        <f>K24+L24</f>
        <v>2</v>
      </c>
      <c r="K24" s="7">
        <v>0</v>
      </c>
      <c r="L24" s="7">
        <v>2</v>
      </c>
      <c r="M24" s="36">
        <f>N24+O24</f>
        <v>110</v>
      </c>
      <c r="N24" s="36">
        <v>0</v>
      </c>
      <c r="O24" s="36">
        <v>110</v>
      </c>
      <c r="P24" s="13">
        <f>SUM(M24*36430)</f>
        <v>4007300</v>
      </c>
      <c r="Q24" s="13">
        <f>SUM(P24*32.4468341%)</f>
        <v>1300241.9828893</v>
      </c>
      <c r="R24" s="13">
        <f>SUM(P24*62.5531659%)</f>
        <v>2506693.0171107003</v>
      </c>
      <c r="S24" s="13">
        <f>SUM(P24*5%)</f>
        <v>200365</v>
      </c>
      <c r="T24" s="36">
        <v>0</v>
      </c>
      <c r="U24" s="10"/>
      <c r="V24" s="37"/>
    </row>
    <row r="25" spans="1:22" ht="32.25" customHeight="1">
      <c r="A25" s="7">
        <v>2</v>
      </c>
      <c r="B25" s="8" t="s">
        <v>27</v>
      </c>
      <c r="C25" s="1" t="s">
        <v>30</v>
      </c>
      <c r="D25" s="4" t="s">
        <v>31</v>
      </c>
      <c r="E25" s="43">
        <v>42369</v>
      </c>
      <c r="F25" s="3" t="s">
        <v>106</v>
      </c>
      <c r="G25" s="7">
        <v>2</v>
      </c>
      <c r="H25" s="7">
        <v>2</v>
      </c>
      <c r="I25" s="40">
        <v>100.5</v>
      </c>
      <c r="J25" s="7">
        <f>K25+L25</f>
        <v>1</v>
      </c>
      <c r="K25" s="7">
        <v>1</v>
      </c>
      <c r="L25" s="7">
        <v>0</v>
      </c>
      <c r="M25" s="36">
        <f>N25+O25</f>
        <v>66.2</v>
      </c>
      <c r="N25" s="36">
        <v>66.2</v>
      </c>
      <c r="O25" s="36">
        <v>0</v>
      </c>
      <c r="P25" s="13">
        <f>SUM(M25*36430)</f>
        <v>2411666</v>
      </c>
      <c r="Q25" s="13">
        <f>SUM(P25*32.4468341%)</f>
        <v>782509.266066106</v>
      </c>
      <c r="R25" s="13">
        <f>SUM(P25*62.5531659%)</f>
        <v>1508573.4339338941</v>
      </c>
      <c r="S25" s="13">
        <f>SUM(P25*5%)</f>
        <v>120583.3</v>
      </c>
      <c r="T25" s="36">
        <v>0</v>
      </c>
      <c r="U25" s="10"/>
      <c r="V25" s="37"/>
    </row>
    <row r="26" spans="1:22" ht="32.25" customHeight="1">
      <c r="A26" s="7">
        <v>3</v>
      </c>
      <c r="B26" s="8" t="s">
        <v>28</v>
      </c>
      <c r="C26" s="1" t="s">
        <v>30</v>
      </c>
      <c r="D26" s="4" t="s">
        <v>32</v>
      </c>
      <c r="E26" s="43">
        <v>42369</v>
      </c>
      <c r="F26" s="3" t="s">
        <v>106</v>
      </c>
      <c r="G26" s="7">
        <v>7</v>
      </c>
      <c r="H26" s="7">
        <v>7</v>
      </c>
      <c r="I26" s="40">
        <v>121</v>
      </c>
      <c r="J26" s="7">
        <f>K26+L26</f>
        <v>2</v>
      </c>
      <c r="K26" s="7">
        <v>0</v>
      </c>
      <c r="L26" s="7">
        <v>2</v>
      </c>
      <c r="M26" s="36">
        <f>N26+O26</f>
        <v>121</v>
      </c>
      <c r="N26" s="36">
        <v>0</v>
      </c>
      <c r="O26" s="36">
        <v>121</v>
      </c>
      <c r="P26" s="13">
        <f>SUM(M26*36430)</f>
        <v>4408030</v>
      </c>
      <c r="Q26" s="13">
        <f aca="true" t="shared" si="7" ref="Q26:Q46">SUM(P26*32.4468341%)</f>
        <v>1430266.1811782299</v>
      </c>
      <c r="R26" s="13">
        <f>SUM(P26*62.5531659%)</f>
        <v>2757362.31882177</v>
      </c>
      <c r="S26" s="13">
        <f>SUM(P26*5%)</f>
        <v>220401.5</v>
      </c>
      <c r="T26" s="36">
        <v>0</v>
      </c>
      <c r="U26" s="10"/>
      <c r="V26" s="37"/>
    </row>
    <row r="27" spans="1:22" ht="30" customHeight="1">
      <c r="A27" s="58" t="s">
        <v>35</v>
      </c>
      <c r="B27" s="58"/>
      <c r="C27" s="58"/>
      <c r="D27" s="5"/>
      <c r="E27" s="5"/>
      <c r="F27" s="5"/>
      <c r="G27" s="5">
        <f aca="true" t="shared" si="8" ref="G27:T27">SUM(G28:G29)</f>
        <v>6</v>
      </c>
      <c r="H27" s="5">
        <f t="shared" si="8"/>
        <v>6</v>
      </c>
      <c r="I27" s="5">
        <f t="shared" si="8"/>
        <v>183.9</v>
      </c>
      <c r="J27" s="5">
        <f t="shared" si="8"/>
        <v>3</v>
      </c>
      <c r="K27" s="5">
        <f t="shared" si="8"/>
        <v>0</v>
      </c>
      <c r="L27" s="5">
        <f t="shared" si="8"/>
        <v>3</v>
      </c>
      <c r="M27" s="5">
        <f t="shared" si="8"/>
        <v>133.9</v>
      </c>
      <c r="N27" s="5">
        <f t="shared" si="8"/>
        <v>0</v>
      </c>
      <c r="O27" s="5">
        <f t="shared" si="8"/>
        <v>133.9</v>
      </c>
      <c r="P27" s="5">
        <f t="shared" si="8"/>
        <v>4877977</v>
      </c>
      <c r="Q27" s="5">
        <f t="shared" si="8"/>
        <v>1582749.1046261569</v>
      </c>
      <c r="R27" s="5">
        <f t="shared" si="8"/>
        <v>3051329.045373843</v>
      </c>
      <c r="S27" s="5">
        <f t="shared" si="8"/>
        <v>243898.85</v>
      </c>
      <c r="T27" s="5">
        <f t="shared" si="8"/>
        <v>0</v>
      </c>
      <c r="U27" s="10"/>
      <c r="V27" s="37"/>
    </row>
    <row r="28" spans="1:22" ht="32.25" customHeight="1">
      <c r="A28" s="7">
        <v>4</v>
      </c>
      <c r="B28" s="8" t="s">
        <v>38</v>
      </c>
      <c r="C28" s="1" t="s">
        <v>30</v>
      </c>
      <c r="D28" s="4" t="s">
        <v>39</v>
      </c>
      <c r="E28" s="43">
        <v>42369</v>
      </c>
      <c r="F28" s="3" t="s">
        <v>106</v>
      </c>
      <c r="G28" s="7">
        <v>4</v>
      </c>
      <c r="H28" s="7">
        <v>4</v>
      </c>
      <c r="I28" s="40">
        <v>77.4</v>
      </c>
      <c r="J28" s="7">
        <f>K28+L28</f>
        <v>2</v>
      </c>
      <c r="K28" s="7">
        <v>0</v>
      </c>
      <c r="L28" s="7">
        <v>2</v>
      </c>
      <c r="M28" s="36">
        <v>77.4</v>
      </c>
      <c r="N28" s="36">
        <v>0</v>
      </c>
      <c r="O28" s="36">
        <v>77.4</v>
      </c>
      <c r="P28" s="13">
        <f>SUM(M28*36430)</f>
        <v>2819682</v>
      </c>
      <c r="Q28" s="13">
        <f t="shared" si="7"/>
        <v>914897.540687562</v>
      </c>
      <c r="R28" s="13">
        <f>SUM(P28*62.5531659%)</f>
        <v>1763800.3593124382</v>
      </c>
      <c r="S28" s="13">
        <f>SUM(P28*5%)</f>
        <v>140984.1</v>
      </c>
      <c r="T28" s="36">
        <v>0</v>
      </c>
      <c r="U28" s="10"/>
      <c r="V28" s="37"/>
    </row>
    <row r="29" spans="1:22" ht="32.25" customHeight="1">
      <c r="A29" s="7">
        <v>5</v>
      </c>
      <c r="B29" s="8" t="s">
        <v>81</v>
      </c>
      <c r="C29" s="1" t="s">
        <v>30</v>
      </c>
      <c r="D29" s="4" t="s">
        <v>39</v>
      </c>
      <c r="E29" s="43">
        <v>42369</v>
      </c>
      <c r="F29" s="3" t="s">
        <v>106</v>
      </c>
      <c r="G29" s="7">
        <v>2</v>
      </c>
      <c r="H29" s="7">
        <v>2</v>
      </c>
      <c r="I29" s="40">
        <v>106.5</v>
      </c>
      <c r="J29" s="7">
        <v>1</v>
      </c>
      <c r="K29" s="7">
        <v>0</v>
      </c>
      <c r="L29" s="7">
        <v>1</v>
      </c>
      <c r="M29" s="36">
        <v>56.5</v>
      </c>
      <c r="N29" s="36">
        <v>0</v>
      </c>
      <c r="O29" s="36">
        <v>56.5</v>
      </c>
      <c r="P29" s="13">
        <f>SUM(M29*36430)</f>
        <v>2058295</v>
      </c>
      <c r="Q29" s="13">
        <f t="shared" si="7"/>
        <v>667851.563938595</v>
      </c>
      <c r="R29" s="13">
        <f>SUM(P29*62.5531659%)</f>
        <v>1287528.686061405</v>
      </c>
      <c r="S29" s="13">
        <f>SUM(P29*5%)</f>
        <v>102914.75</v>
      </c>
      <c r="T29" s="36">
        <v>0</v>
      </c>
      <c r="U29" s="10"/>
      <c r="V29" s="37"/>
    </row>
    <row r="30" spans="1:22" ht="27" customHeight="1">
      <c r="A30" s="58" t="s">
        <v>67</v>
      </c>
      <c r="B30" s="58"/>
      <c r="C30" s="58"/>
      <c r="D30" s="5"/>
      <c r="E30" s="5"/>
      <c r="F30" s="5"/>
      <c r="G30" s="5">
        <f>SUM(G31:G37)</f>
        <v>44</v>
      </c>
      <c r="H30" s="5">
        <f aca="true" t="shared" si="9" ref="H30:O30">SUM(H31:H37)</f>
        <v>44</v>
      </c>
      <c r="I30" s="5">
        <f t="shared" si="9"/>
        <v>1110.6999999999998</v>
      </c>
      <c r="J30" s="5">
        <f t="shared" si="9"/>
        <v>14</v>
      </c>
      <c r="K30" s="5">
        <f t="shared" si="9"/>
        <v>1</v>
      </c>
      <c r="L30" s="5">
        <f t="shared" si="9"/>
        <v>13</v>
      </c>
      <c r="M30" s="5">
        <f t="shared" si="9"/>
        <v>674</v>
      </c>
      <c r="N30" s="5">
        <f t="shared" si="9"/>
        <v>54.9</v>
      </c>
      <c r="O30" s="5">
        <f t="shared" si="9"/>
        <v>619.1</v>
      </c>
      <c r="P30" s="28">
        <f>SUM(P31:P37)</f>
        <v>24553820</v>
      </c>
      <c r="Q30" s="28">
        <f>SUM(Q31:Q37)</f>
        <v>7966937.243616752</v>
      </c>
      <c r="R30" s="28">
        <f>SUM(R31:R37)</f>
        <v>15359191.75638325</v>
      </c>
      <c r="S30" s="28">
        <f>SUM(S31:S37)</f>
        <v>1227691</v>
      </c>
      <c r="T30" s="28">
        <f>SUM(T31:T37)</f>
        <v>0</v>
      </c>
      <c r="U30" s="39"/>
      <c r="V30" s="37"/>
    </row>
    <row r="31" spans="1:22" ht="32.25" customHeight="1">
      <c r="A31" s="7">
        <v>6</v>
      </c>
      <c r="B31" s="8" t="s">
        <v>60</v>
      </c>
      <c r="C31" s="1" t="s">
        <v>30</v>
      </c>
      <c r="D31" s="4" t="s">
        <v>54</v>
      </c>
      <c r="E31" s="43">
        <v>42369</v>
      </c>
      <c r="F31" s="3" t="s">
        <v>106</v>
      </c>
      <c r="G31" s="7">
        <v>5</v>
      </c>
      <c r="H31" s="7">
        <v>5</v>
      </c>
      <c r="I31" s="40">
        <v>150</v>
      </c>
      <c r="J31" s="7">
        <v>2</v>
      </c>
      <c r="K31" s="7">
        <v>0</v>
      </c>
      <c r="L31" s="7">
        <v>2</v>
      </c>
      <c r="M31" s="36">
        <v>89.5</v>
      </c>
      <c r="N31" s="36">
        <v>0</v>
      </c>
      <c r="O31" s="36">
        <v>89.5</v>
      </c>
      <c r="P31" s="13">
        <f aca="true" t="shared" si="10" ref="P31:P37">SUM(M31*36430)</f>
        <v>3260485</v>
      </c>
      <c r="Q31" s="13">
        <f t="shared" si="7"/>
        <v>1057924.158805385</v>
      </c>
      <c r="R31" s="13">
        <f aca="true" t="shared" si="11" ref="R31:R36">SUM(P31*62.5531659%)</f>
        <v>2039536.5911946152</v>
      </c>
      <c r="S31" s="13">
        <f>SUM(P31*5%)</f>
        <v>163024.25</v>
      </c>
      <c r="T31" s="36">
        <v>0</v>
      </c>
      <c r="U31" s="10"/>
      <c r="V31" s="37"/>
    </row>
    <row r="32" spans="1:22" ht="32.25" customHeight="1">
      <c r="A32" s="7">
        <v>7</v>
      </c>
      <c r="B32" s="8" t="s">
        <v>61</v>
      </c>
      <c r="C32" s="1" t="s">
        <v>30</v>
      </c>
      <c r="D32" s="4" t="s">
        <v>54</v>
      </c>
      <c r="E32" s="43">
        <v>42369</v>
      </c>
      <c r="F32" s="3" t="s">
        <v>106</v>
      </c>
      <c r="G32" s="7">
        <v>7</v>
      </c>
      <c r="H32" s="7">
        <v>7</v>
      </c>
      <c r="I32" s="40">
        <v>121</v>
      </c>
      <c r="J32" s="7">
        <f aca="true" t="shared" si="12" ref="J32:J37">K32+L32</f>
        <v>2</v>
      </c>
      <c r="K32" s="7">
        <v>0</v>
      </c>
      <c r="L32" s="7">
        <v>2</v>
      </c>
      <c r="M32" s="36">
        <v>121</v>
      </c>
      <c r="N32" s="36">
        <v>0</v>
      </c>
      <c r="O32" s="36">
        <v>121</v>
      </c>
      <c r="P32" s="13">
        <f t="shared" si="10"/>
        <v>4408030</v>
      </c>
      <c r="Q32" s="13">
        <f t="shared" si="7"/>
        <v>1430266.1811782299</v>
      </c>
      <c r="R32" s="13">
        <f t="shared" si="11"/>
        <v>2757362.31882177</v>
      </c>
      <c r="S32" s="13">
        <f aca="true" t="shared" si="13" ref="S32:S37">SUM(P32*5%)</f>
        <v>220401.5</v>
      </c>
      <c r="T32" s="36">
        <v>0</v>
      </c>
      <c r="U32" s="10"/>
      <c r="V32" s="37"/>
    </row>
    <row r="33" spans="1:22" ht="32.25" customHeight="1">
      <c r="A33" s="7">
        <v>8</v>
      </c>
      <c r="B33" s="8" t="s">
        <v>62</v>
      </c>
      <c r="C33" s="1" t="s">
        <v>30</v>
      </c>
      <c r="D33" s="4" t="s">
        <v>54</v>
      </c>
      <c r="E33" s="43">
        <v>42369</v>
      </c>
      <c r="F33" s="3" t="s">
        <v>106</v>
      </c>
      <c r="G33" s="7">
        <v>5</v>
      </c>
      <c r="H33" s="7">
        <v>5</v>
      </c>
      <c r="I33" s="40">
        <v>121</v>
      </c>
      <c r="J33" s="7">
        <f t="shared" si="12"/>
        <v>2</v>
      </c>
      <c r="K33" s="7">
        <v>0</v>
      </c>
      <c r="L33" s="7">
        <v>2</v>
      </c>
      <c r="M33" s="36">
        <v>121</v>
      </c>
      <c r="N33" s="36">
        <v>0</v>
      </c>
      <c r="O33" s="36">
        <v>121</v>
      </c>
      <c r="P33" s="13">
        <f t="shared" si="10"/>
        <v>4408030</v>
      </c>
      <c r="Q33" s="13">
        <f t="shared" si="7"/>
        <v>1430266.1811782299</v>
      </c>
      <c r="R33" s="13">
        <f t="shared" si="11"/>
        <v>2757362.31882177</v>
      </c>
      <c r="S33" s="13">
        <f t="shared" si="13"/>
        <v>220401.5</v>
      </c>
      <c r="T33" s="36">
        <v>0</v>
      </c>
      <c r="U33" s="10"/>
      <c r="V33" s="37"/>
    </row>
    <row r="34" spans="1:22" ht="32.25" customHeight="1">
      <c r="A34" s="7">
        <v>9</v>
      </c>
      <c r="B34" s="8" t="s">
        <v>63</v>
      </c>
      <c r="C34" s="1" t="s">
        <v>30</v>
      </c>
      <c r="D34" s="4" t="s">
        <v>54</v>
      </c>
      <c r="E34" s="43">
        <v>42369</v>
      </c>
      <c r="F34" s="3" t="s">
        <v>106</v>
      </c>
      <c r="G34" s="7">
        <v>4</v>
      </c>
      <c r="H34" s="7">
        <v>4</v>
      </c>
      <c r="I34" s="40">
        <v>74.6</v>
      </c>
      <c r="J34" s="7">
        <f t="shared" si="12"/>
        <v>1</v>
      </c>
      <c r="K34" s="7">
        <v>0</v>
      </c>
      <c r="L34" s="7">
        <v>1</v>
      </c>
      <c r="M34" s="36">
        <v>36.5</v>
      </c>
      <c r="N34" s="36">
        <v>0</v>
      </c>
      <c r="O34" s="36">
        <v>36.5</v>
      </c>
      <c r="P34" s="13">
        <f t="shared" si="10"/>
        <v>1329695</v>
      </c>
      <c r="Q34" s="13">
        <f t="shared" si="7"/>
        <v>431443.930685995</v>
      </c>
      <c r="R34" s="13">
        <f t="shared" si="11"/>
        <v>831766.3193140051</v>
      </c>
      <c r="S34" s="13">
        <f t="shared" si="13"/>
        <v>66484.75</v>
      </c>
      <c r="T34" s="36">
        <v>0</v>
      </c>
      <c r="U34" s="10"/>
      <c r="V34" s="37"/>
    </row>
    <row r="35" spans="1:22" ht="32.25" customHeight="1">
      <c r="A35" s="7">
        <v>10</v>
      </c>
      <c r="B35" s="25" t="s">
        <v>64</v>
      </c>
      <c r="C35" s="1" t="s">
        <v>30</v>
      </c>
      <c r="D35" s="4" t="s">
        <v>54</v>
      </c>
      <c r="E35" s="43">
        <v>42369</v>
      </c>
      <c r="F35" s="3" t="s">
        <v>106</v>
      </c>
      <c r="G35" s="7">
        <v>6</v>
      </c>
      <c r="H35" s="7">
        <v>6</v>
      </c>
      <c r="I35" s="40">
        <v>110</v>
      </c>
      <c r="J35" s="40">
        <f t="shared" si="12"/>
        <v>2</v>
      </c>
      <c r="K35" s="40">
        <v>1</v>
      </c>
      <c r="L35" s="40">
        <v>1</v>
      </c>
      <c r="M35" s="41">
        <v>110</v>
      </c>
      <c r="N35" s="41">
        <v>54.9</v>
      </c>
      <c r="O35" s="41">
        <v>55.1</v>
      </c>
      <c r="P35" s="13">
        <f t="shared" si="10"/>
        <v>4007300</v>
      </c>
      <c r="Q35" s="13">
        <f t="shared" si="7"/>
        <v>1300241.9828893</v>
      </c>
      <c r="R35" s="13">
        <f t="shared" si="11"/>
        <v>2506693.0171107003</v>
      </c>
      <c r="S35" s="13">
        <f t="shared" si="13"/>
        <v>200365</v>
      </c>
      <c r="T35" s="36">
        <v>0</v>
      </c>
      <c r="U35" s="10"/>
      <c r="V35" s="37"/>
    </row>
    <row r="36" spans="1:22" ht="32.25" customHeight="1">
      <c r="A36" s="7">
        <v>11</v>
      </c>
      <c r="B36" s="25" t="s">
        <v>65</v>
      </c>
      <c r="C36" s="1" t="s">
        <v>30</v>
      </c>
      <c r="D36" s="4" t="s">
        <v>54</v>
      </c>
      <c r="E36" s="43">
        <v>42369</v>
      </c>
      <c r="F36" s="3" t="s">
        <v>106</v>
      </c>
      <c r="G36" s="7">
        <v>11</v>
      </c>
      <c r="H36" s="7">
        <v>11</v>
      </c>
      <c r="I36" s="40">
        <v>450.5</v>
      </c>
      <c r="J36" s="7">
        <f t="shared" si="12"/>
        <v>3</v>
      </c>
      <c r="K36" s="7">
        <v>0</v>
      </c>
      <c r="L36" s="7">
        <v>3</v>
      </c>
      <c r="M36" s="36">
        <f>N36+O36</f>
        <v>112.4</v>
      </c>
      <c r="N36" s="36">
        <v>0</v>
      </c>
      <c r="O36" s="36">
        <v>112.4</v>
      </c>
      <c r="P36" s="13">
        <f t="shared" si="10"/>
        <v>4094732</v>
      </c>
      <c r="Q36" s="13">
        <f t="shared" si="7"/>
        <v>1328610.8988796119</v>
      </c>
      <c r="R36" s="13">
        <f t="shared" si="11"/>
        <v>2561384.5011203885</v>
      </c>
      <c r="S36" s="13">
        <f t="shared" si="13"/>
        <v>204736.6</v>
      </c>
      <c r="T36" s="36">
        <v>0</v>
      </c>
      <c r="U36" s="10"/>
      <c r="V36" s="37"/>
    </row>
    <row r="37" spans="1:22" ht="32.25" customHeight="1">
      <c r="A37" s="7">
        <v>12</v>
      </c>
      <c r="B37" s="25" t="s">
        <v>66</v>
      </c>
      <c r="C37" s="1" t="s">
        <v>30</v>
      </c>
      <c r="D37" s="4" t="s">
        <v>54</v>
      </c>
      <c r="E37" s="43">
        <v>42369</v>
      </c>
      <c r="F37" s="3" t="s">
        <v>106</v>
      </c>
      <c r="G37" s="7">
        <v>6</v>
      </c>
      <c r="H37" s="7">
        <v>6</v>
      </c>
      <c r="I37" s="40">
        <v>83.6</v>
      </c>
      <c r="J37" s="7">
        <f t="shared" si="12"/>
        <v>2</v>
      </c>
      <c r="K37" s="7">
        <v>0</v>
      </c>
      <c r="L37" s="7">
        <v>2</v>
      </c>
      <c r="M37" s="36">
        <v>83.6</v>
      </c>
      <c r="N37" s="36">
        <v>0</v>
      </c>
      <c r="O37" s="36">
        <v>83.6</v>
      </c>
      <c r="P37" s="13">
        <f t="shared" si="10"/>
        <v>3045548</v>
      </c>
      <c r="Q37" s="13">
        <v>988183.91</v>
      </c>
      <c r="R37" s="13">
        <v>1905086.69</v>
      </c>
      <c r="S37" s="13">
        <f t="shared" si="13"/>
        <v>152277.4</v>
      </c>
      <c r="T37" s="36">
        <v>0</v>
      </c>
      <c r="U37" s="10"/>
      <c r="V37" s="37"/>
    </row>
    <row r="38" spans="1:22" ht="27" customHeight="1">
      <c r="A38" s="58" t="s">
        <v>51</v>
      </c>
      <c r="B38" s="58"/>
      <c r="C38" s="58"/>
      <c r="D38" s="5"/>
      <c r="E38" s="5"/>
      <c r="F38" s="5"/>
      <c r="G38" s="5">
        <f>SUM(G39:G41)</f>
        <v>16</v>
      </c>
      <c r="H38" s="5">
        <f aca="true" t="shared" si="14" ref="H38:T38">SUM(H39:H41)</f>
        <v>16</v>
      </c>
      <c r="I38" s="5">
        <f t="shared" si="14"/>
        <v>290.5</v>
      </c>
      <c r="J38" s="5">
        <f t="shared" si="14"/>
        <v>7</v>
      </c>
      <c r="K38" s="5">
        <f t="shared" si="14"/>
        <v>3</v>
      </c>
      <c r="L38" s="5">
        <f t="shared" si="14"/>
        <v>4</v>
      </c>
      <c r="M38" s="35">
        <f t="shared" si="14"/>
        <v>290.5</v>
      </c>
      <c r="N38" s="35">
        <f t="shared" si="14"/>
        <v>128.3</v>
      </c>
      <c r="O38" s="35">
        <f t="shared" si="14"/>
        <v>162.2</v>
      </c>
      <c r="P38" s="28">
        <f t="shared" si="14"/>
        <v>10582915</v>
      </c>
      <c r="Q38" s="28">
        <v>3433820.88</v>
      </c>
      <c r="R38" s="28">
        <v>6619948.37</v>
      </c>
      <c r="S38" s="28">
        <f t="shared" si="14"/>
        <v>529145.75</v>
      </c>
      <c r="T38" s="28">
        <f t="shared" si="14"/>
        <v>0</v>
      </c>
      <c r="U38" s="39"/>
      <c r="V38" s="37"/>
    </row>
    <row r="39" spans="1:24" ht="32.25" customHeight="1">
      <c r="A39" s="7">
        <v>13</v>
      </c>
      <c r="B39" s="25" t="s">
        <v>98</v>
      </c>
      <c r="C39" s="1" t="s">
        <v>30</v>
      </c>
      <c r="D39" s="4" t="s">
        <v>99</v>
      </c>
      <c r="E39" s="43">
        <v>42369</v>
      </c>
      <c r="F39" s="3" t="s">
        <v>106</v>
      </c>
      <c r="G39" s="7">
        <v>2</v>
      </c>
      <c r="H39" s="7">
        <v>2</v>
      </c>
      <c r="I39" s="7">
        <v>92.4</v>
      </c>
      <c r="J39" s="7">
        <v>2</v>
      </c>
      <c r="K39" s="7">
        <v>1</v>
      </c>
      <c r="L39" s="7">
        <v>1</v>
      </c>
      <c r="M39" s="36">
        <v>92.4</v>
      </c>
      <c r="N39" s="36">
        <v>46.4</v>
      </c>
      <c r="O39" s="36">
        <v>46</v>
      </c>
      <c r="P39" s="13">
        <f>SUM(M39*36430)</f>
        <v>3366132</v>
      </c>
      <c r="Q39" s="13">
        <f>SUM(P39*32.4468341%)</f>
        <v>1092203.265627012</v>
      </c>
      <c r="R39" s="13">
        <f>SUM(P39*62.5531659%)</f>
        <v>2105622.1343729883</v>
      </c>
      <c r="S39" s="13">
        <f>SUM(P39*5%)</f>
        <v>168306.6</v>
      </c>
      <c r="T39" s="36">
        <v>0</v>
      </c>
      <c r="U39" s="10"/>
      <c r="V39" s="37"/>
      <c r="X39" s="37"/>
    </row>
    <row r="40" spans="1:22" ht="32.25" customHeight="1">
      <c r="A40" s="7">
        <v>14</v>
      </c>
      <c r="B40" s="25" t="s">
        <v>100</v>
      </c>
      <c r="C40" s="1" t="s">
        <v>30</v>
      </c>
      <c r="D40" s="4" t="s">
        <v>101</v>
      </c>
      <c r="E40" s="43">
        <v>42369</v>
      </c>
      <c r="F40" s="3" t="s">
        <v>106</v>
      </c>
      <c r="G40" s="7">
        <v>5</v>
      </c>
      <c r="H40" s="7">
        <v>5</v>
      </c>
      <c r="I40" s="7">
        <v>92.4</v>
      </c>
      <c r="J40" s="7">
        <v>2</v>
      </c>
      <c r="K40" s="7">
        <v>1</v>
      </c>
      <c r="L40" s="7">
        <v>1</v>
      </c>
      <c r="M40" s="36">
        <v>92.4</v>
      </c>
      <c r="N40" s="36">
        <v>46.4</v>
      </c>
      <c r="O40" s="36">
        <v>46</v>
      </c>
      <c r="P40" s="13">
        <f>SUM(M40*36430)</f>
        <v>3366132</v>
      </c>
      <c r="Q40" s="13">
        <f t="shared" si="7"/>
        <v>1092203.265627012</v>
      </c>
      <c r="R40" s="13">
        <f>SUM(P40*62.5531659%)</f>
        <v>2105622.1343729883</v>
      </c>
      <c r="S40" s="13">
        <f>SUM(P40*5%)</f>
        <v>168306.6</v>
      </c>
      <c r="T40" s="36"/>
      <c r="U40" s="10"/>
      <c r="V40" s="37"/>
    </row>
    <row r="41" spans="1:22" ht="32.25" customHeight="1">
      <c r="A41" s="7">
        <v>15</v>
      </c>
      <c r="B41" s="9" t="s">
        <v>53</v>
      </c>
      <c r="C41" s="1" t="s">
        <v>30</v>
      </c>
      <c r="D41" s="4" t="s">
        <v>32</v>
      </c>
      <c r="E41" s="43">
        <v>42369</v>
      </c>
      <c r="F41" s="3" t="s">
        <v>106</v>
      </c>
      <c r="G41" s="7">
        <v>9</v>
      </c>
      <c r="H41" s="7">
        <v>9</v>
      </c>
      <c r="I41" s="7">
        <v>105.7</v>
      </c>
      <c r="J41" s="7">
        <f>K41+L41</f>
        <v>3</v>
      </c>
      <c r="K41" s="7">
        <v>1</v>
      </c>
      <c r="L41" s="7">
        <v>2</v>
      </c>
      <c r="M41" s="36">
        <f>N41+O41</f>
        <v>105.7</v>
      </c>
      <c r="N41" s="36">
        <v>35.5</v>
      </c>
      <c r="O41" s="36">
        <v>70.2</v>
      </c>
      <c r="P41" s="13">
        <f>SUM(M41*36430)</f>
        <v>3850651</v>
      </c>
      <c r="Q41" s="13">
        <v>1249414.35</v>
      </c>
      <c r="R41" s="13">
        <v>2408704.1</v>
      </c>
      <c r="S41" s="13">
        <f>SUM(P41*5%)</f>
        <v>192532.55000000002</v>
      </c>
      <c r="T41" s="36">
        <v>0</v>
      </c>
      <c r="U41" s="10"/>
      <c r="V41" s="37"/>
    </row>
    <row r="42" spans="1:23" ht="28.5" customHeight="1">
      <c r="A42" s="58" t="s">
        <v>80</v>
      </c>
      <c r="B42" s="58"/>
      <c r="C42" s="58"/>
      <c r="D42" s="5"/>
      <c r="E42" s="5"/>
      <c r="F42" s="5"/>
      <c r="G42" s="5">
        <f>SUM(G43:G46)</f>
        <v>68</v>
      </c>
      <c r="H42" s="5">
        <f>SUM(H43:H46)</f>
        <v>68</v>
      </c>
      <c r="I42" s="5">
        <f>SUM(I43:I46)</f>
        <v>1382.2</v>
      </c>
      <c r="J42" s="5">
        <f aca="true" t="shared" si="15" ref="J42:O42">SUM(J43:J46)</f>
        <v>34</v>
      </c>
      <c r="K42" s="5">
        <f t="shared" si="15"/>
        <v>11</v>
      </c>
      <c r="L42" s="5">
        <f t="shared" si="15"/>
        <v>25</v>
      </c>
      <c r="M42" s="5">
        <f t="shared" si="15"/>
        <v>1143.3</v>
      </c>
      <c r="N42" s="5">
        <f t="shared" si="15"/>
        <v>80.8</v>
      </c>
      <c r="O42" s="5">
        <f t="shared" si="15"/>
        <v>1062.5</v>
      </c>
      <c r="P42" s="28">
        <f>SUM(P43:P46)</f>
        <v>41650419</v>
      </c>
      <c r="Q42" s="28">
        <f>SUM(Q43:Q46)</f>
        <v>13514242.354884878</v>
      </c>
      <c r="R42" s="28">
        <f>SUM(R43:R46)</f>
        <v>26053655.695115123</v>
      </c>
      <c r="S42" s="28">
        <f>SUM(S43:S46)</f>
        <v>2082520.9500000002</v>
      </c>
      <c r="T42" s="28">
        <f>SUM(T43:T44)</f>
        <v>0</v>
      </c>
      <c r="U42" s="10"/>
      <c r="V42" s="37"/>
      <c r="W42" s="37"/>
    </row>
    <row r="43" spans="1:22" ht="32.25" customHeight="1">
      <c r="A43" s="12">
        <v>16</v>
      </c>
      <c r="B43" s="9" t="s">
        <v>68</v>
      </c>
      <c r="C43" s="11" t="s">
        <v>30</v>
      </c>
      <c r="D43" s="6" t="s">
        <v>54</v>
      </c>
      <c r="E43" s="43">
        <v>42369</v>
      </c>
      <c r="F43" s="3" t="s">
        <v>106</v>
      </c>
      <c r="G43" s="7">
        <v>9</v>
      </c>
      <c r="H43" s="7">
        <v>9</v>
      </c>
      <c r="I43" s="7">
        <v>184</v>
      </c>
      <c r="J43" s="7">
        <f>K43+L43</f>
        <v>4</v>
      </c>
      <c r="K43" s="7">
        <v>2</v>
      </c>
      <c r="L43" s="7">
        <v>2</v>
      </c>
      <c r="M43" s="36">
        <v>184</v>
      </c>
      <c r="N43" s="36">
        <v>80.8</v>
      </c>
      <c r="O43" s="36">
        <v>103.2</v>
      </c>
      <c r="P43" s="13">
        <f>SUM(M43*36430)</f>
        <v>6703120</v>
      </c>
      <c r="Q43" s="13">
        <f t="shared" si="7"/>
        <v>2174950.22592392</v>
      </c>
      <c r="R43" s="13">
        <f>SUM(P43*62.5531659%)</f>
        <v>4193013.7740760804</v>
      </c>
      <c r="S43" s="13">
        <f>SUM(P43*5%)</f>
        <v>335156</v>
      </c>
      <c r="T43" s="36">
        <v>0</v>
      </c>
      <c r="U43" s="10"/>
      <c r="V43" s="37"/>
    </row>
    <row r="44" spans="1:22" ht="32.25" customHeight="1">
      <c r="A44" s="12">
        <v>17</v>
      </c>
      <c r="B44" s="9" t="s">
        <v>69</v>
      </c>
      <c r="C44" s="11" t="s">
        <v>30</v>
      </c>
      <c r="D44" s="6" t="s">
        <v>54</v>
      </c>
      <c r="E44" s="43">
        <v>42369</v>
      </c>
      <c r="F44" s="3" t="s">
        <v>106</v>
      </c>
      <c r="G44" s="7">
        <v>12</v>
      </c>
      <c r="H44" s="7">
        <v>12</v>
      </c>
      <c r="I44" s="7">
        <v>180.8</v>
      </c>
      <c r="J44" s="7">
        <f>K44+L44</f>
        <v>12</v>
      </c>
      <c r="K44" s="7">
        <v>6</v>
      </c>
      <c r="L44" s="7">
        <v>6</v>
      </c>
      <c r="M44" s="36">
        <f>N44+O44</f>
        <v>180.8</v>
      </c>
      <c r="N44" s="36">
        <v>0</v>
      </c>
      <c r="O44" s="36">
        <v>180.8</v>
      </c>
      <c r="P44" s="13">
        <f>SUM(M44*36430)</f>
        <v>6586544</v>
      </c>
      <c r="Q44" s="13">
        <f t="shared" si="7"/>
        <v>2137125.0046035037</v>
      </c>
      <c r="R44" s="13">
        <f>SUM(P44*62.5531659%)</f>
        <v>4120091.7953964965</v>
      </c>
      <c r="S44" s="13">
        <f>SUM(P44*5%)</f>
        <v>329327.2</v>
      </c>
      <c r="T44" s="36">
        <v>0</v>
      </c>
      <c r="U44" s="10"/>
      <c r="V44" s="37"/>
    </row>
    <row r="45" spans="1:22" ht="32.25" customHeight="1">
      <c r="A45" s="12">
        <v>18</v>
      </c>
      <c r="B45" s="9" t="s">
        <v>102</v>
      </c>
      <c r="C45" s="11" t="s">
        <v>30</v>
      </c>
      <c r="D45" s="6" t="s">
        <v>54</v>
      </c>
      <c r="E45" s="43">
        <v>42369</v>
      </c>
      <c r="F45" s="3" t="s">
        <v>106</v>
      </c>
      <c r="G45" s="7">
        <v>28</v>
      </c>
      <c r="H45" s="7">
        <v>28</v>
      </c>
      <c r="I45" s="7">
        <v>508.7</v>
      </c>
      <c r="J45" s="7">
        <v>10</v>
      </c>
      <c r="K45" s="7">
        <v>2</v>
      </c>
      <c r="L45" s="7">
        <v>8</v>
      </c>
      <c r="M45" s="36">
        <v>434.2</v>
      </c>
      <c r="N45" s="36">
        <v>0</v>
      </c>
      <c r="O45" s="36">
        <v>434.2</v>
      </c>
      <c r="P45" s="13">
        <f>SUM(M45*36430)</f>
        <v>15817906</v>
      </c>
      <c r="Q45" s="13">
        <f t="shared" si="7"/>
        <v>5132409.717913946</v>
      </c>
      <c r="R45" s="13">
        <f>SUM(P45*62.5531659%)</f>
        <v>9894600.982086055</v>
      </c>
      <c r="S45" s="13">
        <f>SUM(P45*5%)</f>
        <v>790895.3</v>
      </c>
      <c r="T45" s="36">
        <v>0</v>
      </c>
      <c r="U45" s="10"/>
      <c r="V45" s="37"/>
    </row>
    <row r="46" spans="1:22" ht="32.25" customHeight="1">
      <c r="A46" s="12">
        <v>19</v>
      </c>
      <c r="B46" s="9" t="s">
        <v>103</v>
      </c>
      <c r="C46" s="11" t="s">
        <v>30</v>
      </c>
      <c r="D46" s="6" t="s">
        <v>104</v>
      </c>
      <c r="E46" s="43">
        <v>42369</v>
      </c>
      <c r="F46" s="3" t="s">
        <v>106</v>
      </c>
      <c r="G46" s="7">
        <v>19</v>
      </c>
      <c r="H46" s="7">
        <v>19</v>
      </c>
      <c r="I46" s="7">
        <v>508.7</v>
      </c>
      <c r="J46" s="7">
        <v>8</v>
      </c>
      <c r="K46" s="7">
        <v>1</v>
      </c>
      <c r="L46" s="7">
        <v>9</v>
      </c>
      <c r="M46" s="36">
        <v>344.3</v>
      </c>
      <c r="N46" s="36">
        <v>0</v>
      </c>
      <c r="O46" s="36">
        <v>344.3</v>
      </c>
      <c r="P46" s="13">
        <f>SUM(M46*36430)</f>
        <v>12542849</v>
      </c>
      <c r="Q46" s="13">
        <f t="shared" si="7"/>
        <v>4069757.406443509</v>
      </c>
      <c r="R46" s="13">
        <f>SUM(P46*62.5531659%)</f>
        <v>7845949.1435564915</v>
      </c>
      <c r="S46" s="13">
        <f>SUM(P46*5%)</f>
        <v>627142.4500000001</v>
      </c>
      <c r="T46" s="36">
        <v>0</v>
      </c>
      <c r="U46" s="10"/>
      <c r="V46" s="37"/>
    </row>
    <row r="47" spans="1:22" ht="26.25" customHeight="1">
      <c r="A47" s="30"/>
      <c r="B47" s="30" t="s">
        <v>85</v>
      </c>
      <c r="C47" s="30"/>
      <c r="D47" s="30"/>
      <c r="E47" s="30"/>
      <c r="F47" s="30"/>
      <c r="G47" s="24">
        <f>SUM(G48+G52+G56)</f>
        <v>128</v>
      </c>
      <c r="H47" s="24">
        <f aca="true" t="shared" si="16" ref="H47:S47">SUM(H48+H52+H56)</f>
        <v>128</v>
      </c>
      <c r="I47" s="24">
        <f t="shared" si="16"/>
        <v>2762.9</v>
      </c>
      <c r="J47" s="24">
        <f t="shared" si="16"/>
        <v>42</v>
      </c>
      <c r="K47" s="24">
        <f t="shared" si="16"/>
        <v>7</v>
      </c>
      <c r="L47" s="24">
        <f t="shared" si="16"/>
        <v>35</v>
      </c>
      <c r="M47" s="24">
        <f t="shared" si="16"/>
        <v>2039</v>
      </c>
      <c r="N47" s="24">
        <f t="shared" si="16"/>
        <v>589.4</v>
      </c>
      <c r="O47" s="24">
        <f t="shared" si="16"/>
        <v>1449.6000000000001</v>
      </c>
      <c r="P47" s="29">
        <f t="shared" si="16"/>
        <v>74280770</v>
      </c>
      <c r="Q47" s="29">
        <f t="shared" si="16"/>
        <v>34034180.11752607</v>
      </c>
      <c r="R47" s="29">
        <f t="shared" si="16"/>
        <v>36532551.38247392</v>
      </c>
      <c r="S47" s="29">
        <f t="shared" si="16"/>
        <v>3714038.5</v>
      </c>
      <c r="T47" s="29"/>
      <c r="U47" s="33"/>
      <c r="V47" s="37"/>
    </row>
    <row r="48" spans="1:22" ht="24.75" customHeight="1">
      <c r="A48" s="58" t="s">
        <v>51</v>
      </c>
      <c r="B48" s="58"/>
      <c r="C48" s="58"/>
      <c r="D48" s="5"/>
      <c r="E48" s="5"/>
      <c r="F48" s="5"/>
      <c r="G48" s="5">
        <f>SUM(G49:G51)</f>
        <v>11</v>
      </c>
      <c r="H48" s="5">
        <f aca="true" t="shared" si="17" ref="H48:T48">SUM(H49:H51)</f>
        <v>11</v>
      </c>
      <c r="I48" s="5">
        <f t="shared" si="17"/>
        <v>322.79999999999995</v>
      </c>
      <c r="J48" s="5">
        <f t="shared" si="17"/>
        <v>5</v>
      </c>
      <c r="K48" s="5">
        <f t="shared" si="17"/>
        <v>0</v>
      </c>
      <c r="L48" s="5">
        <f t="shared" si="17"/>
        <v>5</v>
      </c>
      <c r="M48" s="35">
        <f t="shared" si="17"/>
        <v>199.89999999999998</v>
      </c>
      <c r="N48" s="35">
        <f t="shared" si="17"/>
        <v>0</v>
      </c>
      <c r="O48" s="35">
        <f t="shared" si="17"/>
        <v>199.89999999999998</v>
      </c>
      <c r="P48" s="28">
        <f t="shared" si="17"/>
        <v>7282357</v>
      </c>
      <c r="Q48" s="28">
        <v>3336651.6</v>
      </c>
      <c r="R48" s="28">
        <v>3581587.55</v>
      </c>
      <c r="S48" s="28">
        <f t="shared" si="17"/>
        <v>364117.85</v>
      </c>
      <c r="T48" s="28">
        <f t="shared" si="17"/>
        <v>0</v>
      </c>
      <c r="V48" s="37"/>
    </row>
    <row r="49" spans="1:23" ht="33.75">
      <c r="A49" s="7">
        <v>1</v>
      </c>
      <c r="B49" s="9" t="s">
        <v>79</v>
      </c>
      <c r="C49" s="1" t="s">
        <v>30</v>
      </c>
      <c r="D49" s="6" t="s">
        <v>78</v>
      </c>
      <c r="E49" s="43">
        <v>42735</v>
      </c>
      <c r="F49" s="3" t="s">
        <v>107</v>
      </c>
      <c r="G49" s="7">
        <v>4</v>
      </c>
      <c r="H49" s="7">
        <v>4</v>
      </c>
      <c r="I49" s="7">
        <v>83.6</v>
      </c>
      <c r="J49" s="7">
        <f>K49+L49</f>
        <v>2</v>
      </c>
      <c r="K49" s="7">
        <v>0</v>
      </c>
      <c r="L49" s="7">
        <v>2</v>
      </c>
      <c r="M49" s="36">
        <f>N49+O49</f>
        <v>83.6</v>
      </c>
      <c r="N49" s="36">
        <v>0</v>
      </c>
      <c r="O49" s="36">
        <v>83.6</v>
      </c>
      <c r="P49" s="13">
        <f>SUM(M49*36430)</f>
        <v>3045548</v>
      </c>
      <c r="Q49" s="13">
        <f>SUM(P49*45.81829203%)</f>
        <v>1395418.0765538244</v>
      </c>
      <c r="R49" s="13">
        <f>SUM(P49*49.18170797%)</f>
        <v>1497852.5234461755</v>
      </c>
      <c r="S49" s="13">
        <f>SUM(P49*5%)</f>
        <v>152277.4</v>
      </c>
      <c r="T49" s="36">
        <v>0</v>
      </c>
      <c r="V49" s="48"/>
      <c r="W49" s="48"/>
    </row>
    <row r="50" spans="1:22" ht="33.75">
      <c r="A50" s="7">
        <v>2</v>
      </c>
      <c r="B50" s="9" t="s">
        <v>52</v>
      </c>
      <c r="C50" s="1" t="s">
        <v>30</v>
      </c>
      <c r="D50" s="4" t="s">
        <v>32</v>
      </c>
      <c r="E50" s="43">
        <v>42735</v>
      </c>
      <c r="F50" s="3" t="s">
        <v>107</v>
      </c>
      <c r="G50" s="7">
        <v>7</v>
      </c>
      <c r="H50" s="7">
        <v>7</v>
      </c>
      <c r="I50" s="7">
        <v>239.2</v>
      </c>
      <c r="J50" s="7">
        <v>3</v>
      </c>
      <c r="K50" s="7">
        <v>0</v>
      </c>
      <c r="L50" s="7">
        <v>3</v>
      </c>
      <c r="M50" s="36">
        <v>116.3</v>
      </c>
      <c r="N50" s="36">
        <v>0</v>
      </c>
      <c r="O50" s="36">
        <v>116.3</v>
      </c>
      <c r="P50" s="13">
        <f>SUM(M50*36430)</f>
        <v>4236809</v>
      </c>
      <c r="Q50" s="13">
        <f>SUM(P50*45.81829203%)</f>
        <v>1941233.5203733228</v>
      </c>
      <c r="R50" s="13">
        <f>SUM(P50*49.18170797%)</f>
        <v>2083735.0296266773</v>
      </c>
      <c r="S50" s="13">
        <f>SUM(P50*5%)</f>
        <v>211840.45</v>
      </c>
      <c r="T50" s="36">
        <v>0</v>
      </c>
      <c r="V50" s="37"/>
    </row>
    <row r="51" spans="1:22" ht="12.75">
      <c r="A51" s="7"/>
      <c r="B51" s="25"/>
      <c r="C51" s="1"/>
      <c r="D51" s="4"/>
      <c r="E51" s="3"/>
      <c r="F51" s="3"/>
      <c r="G51" s="7"/>
      <c r="H51" s="7"/>
      <c r="I51" s="7"/>
      <c r="J51" s="7"/>
      <c r="K51" s="7"/>
      <c r="L51" s="7"/>
      <c r="M51" s="36"/>
      <c r="N51" s="36"/>
      <c r="O51" s="36"/>
      <c r="P51" s="13"/>
      <c r="Q51" s="13"/>
      <c r="R51" s="13"/>
      <c r="S51" s="13"/>
      <c r="T51" s="36"/>
      <c r="V51" s="37"/>
    </row>
    <row r="52" spans="1:22" ht="27" customHeight="1">
      <c r="A52" s="58" t="s">
        <v>55</v>
      </c>
      <c r="B52" s="58"/>
      <c r="C52" s="58"/>
      <c r="D52" s="5"/>
      <c r="E52" s="5"/>
      <c r="F52" s="5"/>
      <c r="G52" s="5">
        <f aca="true" t="shared" si="18" ref="G52:T52">SUM(G53:G55)</f>
        <v>28</v>
      </c>
      <c r="H52" s="5">
        <f t="shared" si="18"/>
        <v>28</v>
      </c>
      <c r="I52" s="5">
        <f t="shared" si="18"/>
        <v>659.2</v>
      </c>
      <c r="J52" s="5">
        <f t="shared" si="18"/>
        <v>4</v>
      </c>
      <c r="K52" s="5">
        <f t="shared" si="18"/>
        <v>1</v>
      </c>
      <c r="L52" s="5">
        <f t="shared" si="18"/>
        <v>3</v>
      </c>
      <c r="M52" s="35">
        <f t="shared" si="18"/>
        <v>508.29999999999995</v>
      </c>
      <c r="N52" s="35">
        <f t="shared" si="18"/>
        <v>358.7</v>
      </c>
      <c r="O52" s="35">
        <f t="shared" si="18"/>
        <v>149.6</v>
      </c>
      <c r="P52" s="28">
        <f t="shared" si="18"/>
        <v>18517369</v>
      </c>
      <c r="Q52" s="28">
        <f>SUM(Q53:Q55)</f>
        <v>8484342.19841328</v>
      </c>
      <c r="R52" s="28">
        <f>SUM(R53:R55)</f>
        <v>9107158.351586718</v>
      </c>
      <c r="S52" s="28">
        <f t="shared" si="18"/>
        <v>925868.4500000001</v>
      </c>
      <c r="T52" s="28">
        <f t="shared" si="18"/>
        <v>0</v>
      </c>
      <c r="V52" s="37"/>
    </row>
    <row r="53" spans="1:22" ht="33.75">
      <c r="A53" s="7">
        <v>3</v>
      </c>
      <c r="B53" s="8" t="s">
        <v>56</v>
      </c>
      <c r="C53" s="1" t="s">
        <v>30</v>
      </c>
      <c r="D53" s="4" t="s">
        <v>58</v>
      </c>
      <c r="E53" s="43">
        <v>42735</v>
      </c>
      <c r="F53" s="3" t="s">
        <v>107</v>
      </c>
      <c r="G53" s="7">
        <v>2</v>
      </c>
      <c r="H53" s="7">
        <v>2</v>
      </c>
      <c r="I53" s="7">
        <v>175.7</v>
      </c>
      <c r="J53" s="7">
        <f>K53+L53</f>
        <v>1</v>
      </c>
      <c r="K53" s="7">
        <v>0</v>
      </c>
      <c r="L53" s="7">
        <v>1</v>
      </c>
      <c r="M53" s="36">
        <f>N53+O53</f>
        <v>87.2</v>
      </c>
      <c r="N53" s="36">
        <v>0</v>
      </c>
      <c r="O53" s="36">
        <v>87.2</v>
      </c>
      <c r="P53" s="13">
        <f>SUM(M53*36430)</f>
        <v>3176696</v>
      </c>
      <c r="Q53" s="52">
        <f aca="true" t="shared" si="19" ref="Q53:Q62">SUM(P53*45.81829203%)</f>
        <v>1455507.8501853289</v>
      </c>
      <c r="R53" s="52">
        <f>SUM(P53*49.18170797%)</f>
        <v>1562353.349814671</v>
      </c>
      <c r="S53" s="13">
        <f>SUM(P53*5%)</f>
        <v>158834.80000000002</v>
      </c>
      <c r="T53" s="36">
        <v>0</v>
      </c>
      <c r="V53" s="37"/>
    </row>
    <row r="54" spans="1:23" ht="33.75">
      <c r="A54" s="7">
        <v>4</v>
      </c>
      <c r="B54" s="8" t="s">
        <v>57</v>
      </c>
      <c r="C54" s="1" t="s">
        <v>30</v>
      </c>
      <c r="D54" s="4" t="s">
        <v>58</v>
      </c>
      <c r="E54" s="43">
        <v>42735</v>
      </c>
      <c r="F54" s="3" t="s">
        <v>107</v>
      </c>
      <c r="G54" s="7">
        <v>6</v>
      </c>
      <c r="H54" s="7">
        <v>6</v>
      </c>
      <c r="I54" s="7">
        <v>124.8</v>
      </c>
      <c r="J54" s="7">
        <f>K54+L54</f>
        <v>2</v>
      </c>
      <c r="K54" s="7">
        <v>0</v>
      </c>
      <c r="L54" s="7">
        <v>2</v>
      </c>
      <c r="M54" s="36">
        <f>N54+O54</f>
        <v>62.4</v>
      </c>
      <c r="N54" s="36">
        <v>0</v>
      </c>
      <c r="O54" s="36">
        <v>62.4</v>
      </c>
      <c r="P54" s="13">
        <f>SUM(M54*36430)</f>
        <v>2273232</v>
      </c>
      <c r="Q54" s="13">
        <v>1041556.07</v>
      </c>
      <c r="R54" s="13">
        <v>1118014.33</v>
      </c>
      <c r="S54" s="13">
        <f>SUM(P54*5%)</f>
        <v>113661.6</v>
      </c>
      <c r="T54" s="36">
        <v>0</v>
      </c>
      <c r="V54" s="47"/>
      <c r="W54" s="47"/>
    </row>
    <row r="55" spans="1:22" ht="33.75">
      <c r="A55" s="7">
        <v>5</v>
      </c>
      <c r="B55" s="26" t="s">
        <v>105</v>
      </c>
      <c r="C55" s="11" t="s">
        <v>30</v>
      </c>
      <c r="D55" s="27" t="s">
        <v>58</v>
      </c>
      <c r="E55" s="43">
        <v>42735</v>
      </c>
      <c r="F55" s="3" t="s">
        <v>107</v>
      </c>
      <c r="G55" s="7">
        <v>20</v>
      </c>
      <c r="H55" s="7">
        <v>20</v>
      </c>
      <c r="I55" s="7">
        <v>358.7</v>
      </c>
      <c r="J55" s="7">
        <f>K55+L55</f>
        <v>1</v>
      </c>
      <c r="K55" s="7">
        <v>1</v>
      </c>
      <c r="L55" s="7"/>
      <c r="M55" s="36">
        <v>358.7</v>
      </c>
      <c r="N55" s="36">
        <v>358.7</v>
      </c>
      <c r="O55" s="36">
        <v>0</v>
      </c>
      <c r="P55" s="13">
        <f>SUM(M55*36430)</f>
        <v>13067441</v>
      </c>
      <c r="Q55" s="52">
        <f t="shared" si="19"/>
        <v>5987278.278227952</v>
      </c>
      <c r="R55" s="52">
        <f>SUM(P55*49.18170797%)</f>
        <v>6426790.671772048</v>
      </c>
      <c r="S55" s="13">
        <f>SUM(P55*5%)</f>
        <v>653372.05</v>
      </c>
      <c r="T55" s="36">
        <v>0</v>
      </c>
      <c r="V55" s="37"/>
    </row>
    <row r="56" spans="1:22" ht="30" customHeight="1">
      <c r="A56" s="58" t="s">
        <v>80</v>
      </c>
      <c r="B56" s="58"/>
      <c r="C56" s="58"/>
      <c r="D56" s="5"/>
      <c r="E56" s="5"/>
      <c r="F56" s="5"/>
      <c r="G56" s="5">
        <f>SUM(G57:G62)</f>
        <v>89</v>
      </c>
      <c r="H56" s="5">
        <f aca="true" t="shared" si="20" ref="H56:T56">SUM(H57:H62)</f>
        <v>89</v>
      </c>
      <c r="I56" s="5">
        <f t="shared" si="20"/>
        <v>1780.9</v>
      </c>
      <c r="J56" s="5">
        <f t="shared" si="20"/>
        <v>33</v>
      </c>
      <c r="K56" s="5">
        <f t="shared" si="20"/>
        <v>6</v>
      </c>
      <c r="L56" s="5">
        <f t="shared" si="20"/>
        <v>27</v>
      </c>
      <c r="M56" s="35">
        <f t="shared" si="20"/>
        <v>1330.8000000000002</v>
      </c>
      <c r="N56" s="35">
        <f t="shared" si="20"/>
        <v>230.7</v>
      </c>
      <c r="O56" s="35">
        <f t="shared" si="20"/>
        <v>1100.1000000000001</v>
      </c>
      <c r="P56" s="28">
        <f t="shared" si="20"/>
        <v>48481044</v>
      </c>
      <c r="Q56" s="28">
        <f t="shared" si="20"/>
        <v>22213186.319112793</v>
      </c>
      <c r="R56" s="28">
        <f t="shared" si="20"/>
        <v>23843805.480887204</v>
      </c>
      <c r="S56" s="28">
        <f t="shared" si="20"/>
        <v>2424052.1999999997</v>
      </c>
      <c r="T56" s="28">
        <f t="shared" si="20"/>
        <v>0</v>
      </c>
      <c r="V56" s="37"/>
    </row>
    <row r="57" spans="1:22" ht="33.75">
      <c r="A57" s="12">
        <v>6</v>
      </c>
      <c r="B57" s="9" t="s">
        <v>70</v>
      </c>
      <c r="C57" s="11" t="s">
        <v>30</v>
      </c>
      <c r="D57" s="6" t="s">
        <v>75</v>
      </c>
      <c r="E57" s="43">
        <v>42735</v>
      </c>
      <c r="F57" s="3" t="s">
        <v>107</v>
      </c>
      <c r="G57" s="7">
        <v>15</v>
      </c>
      <c r="H57" s="7">
        <v>15</v>
      </c>
      <c r="I57" s="7">
        <v>458.3</v>
      </c>
      <c r="J57" s="7">
        <f aca="true" t="shared" si="21" ref="J57:J62">K57+L57</f>
        <v>9</v>
      </c>
      <c r="K57" s="7">
        <v>3</v>
      </c>
      <c r="L57" s="7">
        <v>6</v>
      </c>
      <c r="M57" s="36">
        <v>308.3</v>
      </c>
      <c r="N57" s="36">
        <v>110.7</v>
      </c>
      <c r="O57" s="36">
        <v>197.6</v>
      </c>
      <c r="P57" s="13">
        <f aca="true" t="shared" si="22" ref="P57:P62">SUM(M57*36430)</f>
        <v>11231369</v>
      </c>
      <c r="Q57" s="13">
        <f t="shared" si="19"/>
        <v>5146021.447386891</v>
      </c>
      <c r="R57" s="13">
        <f aca="true" t="shared" si="23" ref="R57:R62">SUM(P57*49.18170797%)</f>
        <v>5523779.102613109</v>
      </c>
      <c r="S57" s="13">
        <f aca="true" t="shared" si="24" ref="S57:S62">SUM(P57*5%)</f>
        <v>561568.4500000001</v>
      </c>
      <c r="T57" s="36">
        <v>0</v>
      </c>
      <c r="V57" s="37"/>
    </row>
    <row r="58" spans="1:22" ht="33.75">
      <c r="A58" s="12">
        <v>7</v>
      </c>
      <c r="B58" s="9" t="s">
        <v>71</v>
      </c>
      <c r="C58" s="11" t="s">
        <v>30</v>
      </c>
      <c r="D58" s="6" t="s">
        <v>75</v>
      </c>
      <c r="E58" s="43">
        <v>42735</v>
      </c>
      <c r="F58" s="3" t="s">
        <v>107</v>
      </c>
      <c r="G58" s="7">
        <v>22</v>
      </c>
      <c r="H58" s="7">
        <v>22</v>
      </c>
      <c r="I58" s="7">
        <v>479.9</v>
      </c>
      <c r="J58" s="7">
        <f t="shared" si="21"/>
        <v>8</v>
      </c>
      <c r="K58" s="7">
        <v>0</v>
      </c>
      <c r="L58" s="7">
        <v>8</v>
      </c>
      <c r="M58" s="36">
        <v>309.6</v>
      </c>
      <c r="N58" s="36">
        <v>0</v>
      </c>
      <c r="O58" s="36">
        <v>309.6</v>
      </c>
      <c r="P58" s="13">
        <f t="shared" si="22"/>
        <v>11278728</v>
      </c>
      <c r="Q58" s="13">
        <f t="shared" si="19"/>
        <v>5167720.5323093785</v>
      </c>
      <c r="R58" s="13">
        <f t="shared" si="23"/>
        <v>5547071.067690621</v>
      </c>
      <c r="S58" s="13">
        <f t="shared" si="24"/>
        <v>563936.4</v>
      </c>
      <c r="T58" s="36">
        <v>0</v>
      </c>
      <c r="V58" s="37"/>
    </row>
    <row r="59" spans="1:22" ht="33.75">
      <c r="A59" s="12">
        <v>8</v>
      </c>
      <c r="B59" s="9" t="s">
        <v>72</v>
      </c>
      <c r="C59" s="11" t="s">
        <v>30</v>
      </c>
      <c r="D59" s="6" t="s">
        <v>75</v>
      </c>
      <c r="E59" s="43">
        <v>42735</v>
      </c>
      <c r="F59" s="3" t="s">
        <v>107</v>
      </c>
      <c r="G59" s="7">
        <v>31</v>
      </c>
      <c r="H59" s="7">
        <v>31</v>
      </c>
      <c r="I59" s="7">
        <v>480.2</v>
      </c>
      <c r="J59" s="7">
        <f t="shared" si="21"/>
        <v>8</v>
      </c>
      <c r="K59" s="7">
        <v>2</v>
      </c>
      <c r="L59" s="7">
        <v>6</v>
      </c>
      <c r="M59" s="36">
        <v>350.4</v>
      </c>
      <c r="N59" s="36">
        <v>68.7</v>
      </c>
      <c r="O59" s="36">
        <v>281.7</v>
      </c>
      <c r="P59" s="13">
        <f t="shared" si="22"/>
        <v>12765072</v>
      </c>
      <c r="Q59" s="13">
        <f t="shared" si="19"/>
        <v>5848737.966799762</v>
      </c>
      <c r="R59" s="13">
        <f t="shared" si="23"/>
        <v>6278080.433200238</v>
      </c>
      <c r="S59" s="13">
        <f t="shared" si="24"/>
        <v>638253.6000000001</v>
      </c>
      <c r="T59" s="36">
        <v>0</v>
      </c>
      <c r="V59" s="37"/>
    </row>
    <row r="60" spans="1:22" ht="33.75">
      <c r="A60" s="12">
        <v>9</v>
      </c>
      <c r="B60" s="9" t="s">
        <v>73</v>
      </c>
      <c r="C60" s="11" t="s">
        <v>30</v>
      </c>
      <c r="D60" s="6" t="s">
        <v>54</v>
      </c>
      <c r="E60" s="43">
        <v>42735</v>
      </c>
      <c r="F60" s="3" t="s">
        <v>107</v>
      </c>
      <c r="G60" s="7">
        <v>7</v>
      </c>
      <c r="H60" s="7">
        <v>7</v>
      </c>
      <c r="I60" s="7">
        <v>106.1</v>
      </c>
      <c r="J60" s="7">
        <f t="shared" si="21"/>
        <v>2</v>
      </c>
      <c r="K60" s="7">
        <v>0</v>
      </c>
      <c r="L60" s="7">
        <v>2</v>
      </c>
      <c r="M60" s="36">
        <f>N60+O60</f>
        <v>106.1</v>
      </c>
      <c r="N60" s="36">
        <v>0</v>
      </c>
      <c r="O60" s="36">
        <v>106.1</v>
      </c>
      <c r="P60" s="13">
        <f t="shared" si="22"/>
        <v>3865223</v>
      </c>
      <c r="Q60" s="13">
        <f t="shared" si="19"/>
        <v>1770979.1617507269</v>
      </c>
      <c r="R60" s="13">
        <f t="shared" si="23"/>
        <v>1900982.688249273</v>
      </c>
      <c r="S60" s="13">
        <f t="shared" si="24"/>
        <v>193261.15000000002</v>
      </c>
      <c r="T60" s="36">
        <v>0</v>
      </c>
      <c r="V60" s="37"/>
    </row>
    <row r="61" spans="1:22" ht="33.75">
      <c r="A61" s="12">
        <v>10</v>
      </c>
      <c r="B61" s="9" t="s">
        <v>74</v>
      </c>
      <c r="C61" s="11" t="s">
        <v>30</v>
      </c>
      <c r="D61" s="6" t="s">
        <v>54</v>
      </c>
      <c r="E61" s="43">
        <v>42735</v>
      </c>
      <c r="F61" s="3" t="s">
        <v>107</v>
      </c>
      <c r="G61" s="7">
        <v>7</v>
      </c>
      <c r="H61" s="7">
        <v>7</v>
      </c>
      <c r="I61" s="7">
        <v>103.2</v>
      </c>
      <c r="J61" s="7">
        <f t="shared" si="21"/>
        <v>2</v>
      </c>
      <c r="K61" s="7">
        <v>1</v>
      </c>
      <c r="L61" s="7">
        <v>1</v>
      </c>
      <c r="M61" s="36">
        <f>N61+O61</f>
        <v>103.19999999999999</v>
      </c>
      <c r="N61" s="36">
        <v>51.3</v>
      </c>
      <c r="O61" s="36">
        <v>51.9</v>
      </c>
      <c r="P61" s="13">
        <f t="shared" si="22"/>
        <v>3759575.9999999995</v>
      </c>
      <c r="Q61" s="13">
        <f t="shared" si="19"/>
        <v>1722573.5107697926</v>
      </c>
      <c r="R61" s="13">
        <f t="shared" si="23"/>
        <v>1849023.689230207</v>
      </c>
      <c r="S61" s="13">
        <f t="shared" si="24"/>
        <v>187978.8</v>
      </c>
      <c r="T61" s="36">
        <v>0</v>
      </c>
      <c r="V61" s="37"/>
    </row>
    <row r="62" spans="1:22" ht="33.75">
      <c r="A62" s="7">
        <v>11</v>
      </c>
      <c r="B62" s="9" t="s">
        <v>76</v>
      </c>
      <c r="C62" s="1" t="s">
        <v>30</v>
      </c>
      <c r="D62" s="6" t="s">
        <v>54</v>
      </c>
      <c r="E62" s="43">
        <v>42735</v>
      </c>
      <c r="F62" s="3" t="s">
        <v>107</v>
      </c>
      <c r="G62" s="7">
        <v>7</v>
      </c>
      <c r="H62" s="7">
        <v>7</v>
      </c>
      <c r="I62" s="7">
        <v>153.2</v>
      </c>
      <c r="J62" s="7">
        <f t="shared" si="21"/>
        <v>4</v>
      </c>
      <c r="K62" s="7">
        <v>0</v>
      </c>
      <c r="L62" s="7">
        <v>4</v>
      </c>
      <c r="M62" s="36">
        <v>153.2</v>
      </c>
      <c r="N62" s="36">
        <v>0</v>
      </c>
      <c r="O62" s="36">
        <v>153.2</v>
      </c>
      <c r="P62" s="13">
        <f t="shared" si="22"/>
        <v>5581076</v>
      </c>
      <c r="Q62" s="13">
        <f t="shared" si="19"/>
        <v>2557153.700096243</v>
      </c>
      <c r="R62" s="13">
        <f t="shared" si="23"/>
        <v>2744868.499903757</v>
      </c>
      <c r="S62" s="13">
        <f t="shared" si="24"/>
        <v>279053.8</v>
      </c>
      <c r="T62" s="36">
        <v>0</v>
      </c>
      <c r="V62" s="37"/>
    </row>
    <row r="63" spans="1:20" ht="33.75" customHeight="1">
      <c r="A63" s="30"/>
      <c r="B63" s="30" t="s">
        <v>95</v>
      </c>
      <c r="C63" s="30"/>
      <c r="D63" s="30"/>
      <c r="E63" s="30"/>
      <c r="F63" s="30"/>
      <c r="G63" s="24">
        <f>SUM(G64+G67)</f>
        <v>79</v>
      </c>
      <c r="H63" s="24">
        <f aca="true" t="shared" si="25" ref="H63:S63">SUM(H64+H67)</f>
        <v>79</v>
      </c>
      <c r="I63" s="24">
        <f t="shared" si="25"/>
        <v>2173.5</v>
      </c>
      <c r="J63" s="24">
        <f t="shared" si="25"/>
        <v>35</v>
      </c>
      <c r="K63" s="24">
        <f t="shared" si="25"/>
        <v>8</v>
      </c>
      <c r="L63" s="24">
        <f t="shared" si="25"/>
        <v>27</v>
      </c>
      <c r="M63" s="24">
        <f t="shared" si="25"/>
        <v>1246.7</v>
      </c>
      <c r="N63" s="24">
        <f t="shared" si="25"/>
        <v>290.5</v>
      </c>
      <c r="O63" s="24">
        <f t="shared" si="25"/>
        <v>956.2</v>
      </c>
      <c r="P63" s="29">
        <f t="shared" si="25"/>
        <v>45417281</v>
      </c>
      <c r="Q63" s="29">
        <f t="shared" si="25"/>
        <v>40849870.63697236</v>
      </c>
      <c r="R63" s="29">
        <f t="shared" si="25"/>
        <v>2296546.3130276403</v>
      </c>
      <c r="S63" s="29">
        <f t="shared" si="25"/>
        <v>2270864.05</v>
      </c>
      <c r="T63" s="29"/>
    </row>
    <row r="64" spans="1:20" ht="22.5" customHeight="1">
      <c r="A64" s="53" t="s">
        <v>97</v>
      </c>
      <c r="B64" s="54"/>
      <c r="C64" s="55"/>
      <c r="D64" s="5"/>
      <c r="E64" s="5"/>
      <c r="F64" s="5"/>
      <c r="G64" s="5">
        <f>SUM(G65:G66)</f>
        <v>35</v>
      </c>
      <c r="H64" s="5">
        <f>SUM(H65:H66)</f>
        <v>35</v>
      </c>
      <c r="I64" s="5">
        <f>SUM(I65:I66)</f>
        <v>534.2</v>
      </c>
      <c r="J64" s="5">
        <f aca="true" t="shared" si="26" ref="J64:O64">SUM(J65:J66)</f>
        <v>13</v>
      </c>
      <c r="K64" s="5">
        <f t="shared" si="26"/>
        <v>8</v>
      </c>
      <c r="L64" s="5">
        <f t="shared" si="26"/>
        <v>5</v>
      </c>
      <c r="M64" s="5">
        <f t="shared" si="26"/>
        <v>503</v>
      </c>
      <c r="N64" s="5">
        <f t="shared" si="26"/>
        <v>290.5</v>
      </c>
      <c r="O64" s="5">
        <f t="shared" si="26"/>
        <v>212.5</v>
      </c>
      <c r="P64" s="28">
        <f>SUM(P65:P66)</f>
        <v>18324290</v>
      </c>
      <c r="Q64" s="28">
        <v>16481499.1</v>
      </c>
      <c r="R64" s="28">
        <v>926576.4</v>
      </c>
      <c r="S64" s="28">
        <f>SUM(S65:S66)</f>
        <v>916214.5</v>
      </c>
      <c r="T64" s="28"/>
    </row>
    <row r="65" spans="1:20" ht="33.75">
      <c r="A65" s="7">
        <v>1</v>
      </c>
      <c r="B65" s="8" t="s">
        <v>96</v>
      </c>
      <c r="C65" s="1" t="s">
        <v>30</v>
      </c>
      <c r="D65" s="4" t="s">
        <v>93</v>
      </c>
      <c r="E65" s="43">
        <v>42979</v>
      </c>
      <c r="F65" s="43">
        <v>43100</v>
      </c>
      <c r="G65" s="7">
        <v>4</v>
      </c>
      <c r="H65" s="7">
        <v>4</v>
      </c>
      <c r="I65" s="7">
        <v>63.1</v>
      </c>
      <c r="J65" s="7">
        <v>1</v>
      </c>
      <c r="K65" s="7">
        <v>1</v>
      </c>
      <c r="L65" s="7">
        <v>0</v>
      </c>
      <c r="M65" s="36">
        <v>31.9</v>
      </c>
      <c r="N65" s="36">
        <v>31.9</v>
      </c>
      <c r="O65" s="36">
        <v>0</v>
      </c>
      <c r="P65" s="13">
        <f>SUM(M65*36430)</f>
        <v>1162117</v>
      </c>
      <c r="Q65" s="13">
        <f>SUM(P65*89.94345267%)</f>
        <v>1045248.1538650239</v>
      </c>
      <c r="R65" s="13">
        <f>SUM(P65*5.05654733%)</f>
        <v>58762.9961349761</v>
      </c>
      <c r="S65" s="13">
        <f>SUM(P65*5%)</f>
        <v>58105.850000000006</v>
      </c>
      <c r="T65" s="36">
        <v>0</v>
      </c>
    </row>
    <row r="66" spans="1:23" ht="33.75">
      <c r="A66" s="7">
        <v>2</v>
      </c>
      <c r="B66" s="9" t="s">
        <v>59</v>
      </c>
      <c r="C66" s="11" t="s">
        <v>30</v>
      </c>
      <c r="D66" s="6" t="s">
        <v>58</v>
      </c>
      <c r="E66" s="43">
        <v>42979</v>
      </c>
      <c r="F66" s="43">
        <v>43100</v>
      </c>
      <c r="G66" s="7">
        <v>31</v>
      </c>
      <c r="H66" s="7">
        <v>31</v>
      </c>
      <c r="I66" s="7">
        <v>471.1</v>
      </c>
      <c r="J66" s="7">
        <f>K66+L66</f>
        <v>12</v>
      </c>
      <c r="K66" s="7">
        <v>7</v>
      </c>
      <c r="L66" s="7">
        <v>5</v>
      </c>
      <c r="M66" s="36">
        <f>N66+O66</f>
        <v>471.1</v>
      </c>
      <c r="N66" s="36">
        <v>258.6</v>
      </c>
      <c r="O66" s="36">
        <v>212.5</v>
      </c>
      <c r="P66" s="13">
        <f>SUM(M66*36430)</f>
        <v>17162173</v>
      </c>
      <c r="Q66" s="13">
        <f>SUM(P66*89.94345267%)</f>
        <v>15436250.94939852</v>
      </c>
      <c r="R66" s="13">
        <f>SUM(P66*5.05654733%)</f>
        <v>867813.4006014809</v>
      </c>
      <c r="S66" s="13">
        <f>SUM(P66*5%)</f>
        <v>858108.65</v>
      </c>
      <c r="T66" s="36">
        <v>0</v>
      </c>
      <c r="V66" s="49"/>
      <c r="W66" s="49"/>
    </row>
    <row r="67" spans="1:20" ht="22.5" customHeight="1">
      <c r="A67" s="53" t="s">
        <v>40</v>
      </c>
      <c r="B67" s="54"/>
      <c r="C67" s="55"/>
      <c r="D67" s="5"/>
      <c r="E67" s="5"/>
      <c r="F67" s="5"/>
      <c r="G67" s="5">
        <f>SUM(G68:G73)</f>
        <v>44</v>
      </c>
      <c r="H67" s="5">
        <f aca="true" t="shared" si="27" ref="H67:T67">SUM(H68:H73)</f>
        <v>44</v>
      </c>
      <c r="I67" s="5">
        <f t="shared" si="27"/>
        <v>1639.3000000000002</v>
      </c>
      <c r="J67" s="5">
        <f t="shared" si="27"/>
        <v>22</v>
      </c>
      <c r="K67" s="5">
        <f t="shared" si="27"/>
        <v>0</v>
      </c>
      <c r="L67" s="5">
        <f t="shared" si="27"/>
        <v>22</v>
      </c>
      <c r="M67" s="35">
        <f t="shared" si="27"/>
        <v>743.7</v>
      </c>
      <c r="N67" s="35">
        <f t="shared" si="27"/>
        <v>0</v>
      </c>
      <c r="O67" s="35">
        <f t="shared" si="27"/>
        <v>743.7</v>
      </c>
      <c r="P67" s="28">
        <f t="shared" si="27"/>
        <v>27092991</v>
      </c>
      <c r="Q67" s="28">
        <f>SUM(Q68:Q73)</f>
        <v>24368371.53697236</v>
      </c>
      <c r="R67" s="28">
        <f>SUM(R68:R73)</f>
        <v>1369969.9130276402</v>
      </c>
      <c r="S67" s="28">
        <f t="shared" si="27"/>
        <v>1354649.55</v>
      </c>
      <c r="T67" s="28">
        <f t="shared" si="27"/>
        <v>0</v>
      </c>
    </row>
    <row r="68" spans="1:20" ht="33.75">
      <c r="A68" s="7">
        <v>3</v>
      </c>
      <c r="B68" s="8" t="s">
        <v>41</v>
      </c>
      <c r="C68" s="1" t="s">
        <v>30</v>
      </c>
      <c r="D68" s="4" t="s">
        <v>42</v>
      </c>
      <c r="E68" s="43">
        <v>42979</v>
      </c>
      <c r="F68" s="43">
        <v>43100</v>
      </c>
      <c r="G68" s="7">
        <v>6</v>
      </c>
      <c r="H68" s="7">
        <v>6</v>
      </c>
      <c r="I68" s="7">
        <v>63</v>
      </c>
      <c r="J68" s="7">
        <f>K68+L68</f>
        <v>2</v>
      </c>
      <c r="K68" s="7">
        <v>0</v>
      </c>
      <c r="L68" s="7">
        <v>2</v>
      </c>
      <c r="M68" s="36">
        <v>63</v>
      </c>
      <c r="N68" s="36">
        <v>0</v>
      </c>
      <c r="O68" s="36">
        <v>63</v>
      </c>
      <c r="P68" s="13">
        <f aca="true" t="shared" si="28" ref="P68:P73">SUM(M68*36430)</f>
        <v>2295090</v>
      </c>
      <c r="Q68" s="13">
        <f aca="true" t="shared" si="29" ref="Q68:Q73">SUM(P68*89.94345267%)</f>
        <v>2064283.187883903</v>
      </c>
      <c r="R68" s="13">
        <f aca="true" t="shared" si="30" ref="R68:R73">SUM(P68*5.05654733%)</f>
        <v>116052.31211609699</v>
      </c>
      <c r="S68" s="13">
        <f aca="true" t="shared" si="31" ref="S68:S73">SUM(P68*5%)</f>
        <v>114754.5</v>
      </c>
      <c r="T68" s="36">
        <v>0</v>
      </c>
    </row>
    <row r="69" spans="1:20" ht="33.75">
      <c r="A69" s="7">
        <v>4</v>
      </c>
      <c r="B69" s="9" t="s">
        <v>43</v>
      </c>
      <c r="C69" s="1">
        <v>11</v>
      </c>
      <c r="D69" s="6" t="s">
        <v>92</v>
      </c>
      <c r="E69" s="43">
        <v>42979</v>
      </c>
      <c r="F69" s="43">
        <v>43100</v>
      </c>
      <c r="G69" s="7">
        <v>13</v>
      </c>
      <c r="H69" s="7">
        <v>13</v>
      </c>
      <c r="I69" s="7">
        <v>106</v>
      </c>
      <c r="J69" s="7">
        <f>K69+L69</f>
        <v>3</v>
      </c>
      <c r="K69" s="7">
        <v>0</v>
      </c>
      <c r="L69" s="7">
        <v>3</v>
      </c>
      <c r="M69" s="36">
        <f>N69+O69</f>
        <v>106</v>
      </c>
      <c r="N69" s="36">
        <v>0</v>
      </c>
      <c r="O69" s="36">
        <v>106</v>
      </c>
      <c r="P69" s="13">
        <f t="shared" si="28"/>
        <v>3861580</v>
      </c>
      <c r="Q69" s="13">
        <f t="shared" si="29"/>
        <v>3473238.379614186</v>
      </c>
      <c r="R69" s="13">
        <f t="shared" si="30"/>
        <v>195262.620385814</v>
      </c>
      <c r="S69" s="13">
        <f t="shared" si="31"/>
        <v>193079</v>
      </c>
      <c r="T69" s="36">
        <v>0</v>
      </c>
    </row>
    <row r="70" spans="1:20" ht="33.75">
      <c r="A70" s="7">
        <v>5</v>
      </c>
      <c r="B70" s="8" t="s">
        <v>44</v>
      </c>
      <c r="C70" s="1">
        <v>12</v>
      </c>
      <c r="D70" s="4" t="s">
        <v>93</v>
      </c>
      <c r="E70" s="43">
        <v>42979</v>
      </c>
      <c r="F70" s="43">
        <v>43100</v>
      </c>
      <c r="G70" s="7">
        <v>12</v>
      </c>
      <c r="H70" s="7">
        <v>12</v>
      </c>
      <c r="I70" s="7">
        <v>450.5</v>
      </c>
      <c r="J70" s="7">
        <f>K70+L70</f>
        <v>8</v>
      </c>
      <c r="K70" s="7">
        <v>0</v>
      </c>
      <c r="L70" s="7">
        <v>8</v>
      </c>
      <c r="M70" s="36">
        <f>N70+O70</f>
        <v>303</v>
      </c>
      <c r="N70" s="36">
        <v>0</v>
      </c>
      <c r="O70" s="36">
        <v>303</v>
      </c>
      <c r="P70" s="13">
        <f t="shared" si="28"/>
        <v>11038290</v>
      </c>
      <c r="Q70" s="13">
        <f t="shared" si="29"/>
        <v>9928219.141727343</v>
      </c>
      <c r="R70" s="13">
        <f t="shared" si="30"/>
        <v>558156.3582726569</v>
      </c>
      <c r="S70" s="13">
        <f t="shared" si="31"/>
        <v>551914.5</v>
      </c>
      <c r="T70" s="36">
        <v>0</v>
      </c>
    </row>
    <row r="71" spans="1:20" ht="40.5" customHeight="1">
      <c r="A71" s="7">
        <v>6</v>
      </c>
      <c r="B71" s="8" t="s">
        <v>45</v>
      </c>
      <c r="C71" s="1">
        <v>13</v>
      </c>
      <c r="D71" s="4" t="s">
        <v>94</v>
      </c>
      <c r="E71" s="43">
        <v>42979</v>
      </c>
      <c r="F71" s="43">
        <v>43100</v>
      </c>
      <c r="G71" s="7">
        <v>4</v>
      </c>
      <c r="H71" s="7">
        <v>4</v>
      </c>
      <c r="I71" s="7">
        <v>418.9</v>
      </c>
      <c r="J71" s="7">
        <f>K71+L71</f>
        <v>4</v>
      </c>
      <c r="K71" s="7">
        <v>0</v>
      </c>
      <c r="L71" s="7">
        <v>4</v>
      </c>
      <c r="M71" s="36">
        <f>N71+O71</f>
        <v>157.8</v>
      </c>
      <c r="N71" s="36">
        <v>0</v>
      </c>
      <c r="O71" s="36">
        <v>157.8</v>
      </c>
      <c r="P71" s="13">
        <f t="shared" si="28"/>
        <v>5748654</v>
      </c>
      <c r="Q71" s="13">
        <f t="shared" si="29"/>
        <v>5170537.889652062</v>
      </c>
      <c r="R71" s="13">
        <f t="shared" si="30"/>
        <v>290683.4103479382</v>
      </c>
      <c r="S71" s="13">
        <f t="shared" si="31"/>
        <v>287432.7</v>
      </c>
      <c r="T71" s="36">
        <v>0</v>
      </c>
    </row>
    <row r="72" spans="1:20" ht="33.75">
      <c r="A72" s="7">
        <v>7</v>
      </c>
      <c r="B72" s="8" t="s">
        <v>46</v>
      </c>
      <c r="C72" s="1">
        <v>14</v>
      </c>
      <c r="D72" s="4" t="s">
        <v>42</v>
      </c>
      <c r="E72" s="43">
        <v>42979</v>
      </c>
      <c r="F72" s="43">
        <v>43100</v>
      </c>
      <c r="G72" s="7">
        <v>5</v>
      </c>
      <c r="H72" s="7">
        <v>5</v>
      </c>
      <c r="I72" s="7">
        <v>450.5</v>
      </c>
      <c r="J72" s="7">
        <f>K72+L72</f>
        <v>1</v>
      </c>
      <c r="K72" s="7">
        <v>0</v>
      </c>
      <c r="L72" s="7">
        <v>1</v>
      </c>
      <c r="M72" s="36">
        <v>38.7</v>
      </c>
      <c r="N72" s="36">
        <v>0</v>
      </c>
      <c r="O72" s="36">
        <v>38.7</v>
      </c>
      <c r="P72" s="13">
        <f t="shared" si="28"/>
        <v>1409841</v>
      </c>
      <c r="Q72" s="13">
        <f t="shared" si="29"/>
        <v>1268059.6725572548</v>
      </c>
      <c r="R72" s="13">
        <f t="shared" si="30"/>
        <v>71289.2774427453</v>
      </c>
      <c r="S72" s="13">
        <f t="shared" si="31"/>
        <v>70492.05</v>
      </c>
      <c r="T72" s="36">
        <v>0</v>
      </c>
    </row>
    <row r="73" spans="1:20" ht="39.75" customHeight="1">
      <c r="A73" s="7">
        <v>8</v>
      </c>
      <c r="B73" s="8" t="s">
        <v>82</v>
      </c>
      <c r="C73" s="1" t="s">
        <v>30</v>
      </c>
      <c r="D73" s="4" t="s">
        <v>42</v>
      </c>
      <c r="E73" s="43">
        <v>42979</v>
      </c>
      <c r="F73" s="43">
        <v>43100</v>
      </c>
      <c r="G73" s="7">
        <v>4</v>
      </c>
      <c r="H73" s="7">
        <v>4</v>
      </c>
      <c r="I73" s="7">
        <v>150.4</v>
      </c>
      <c r="J73" s="7">
        <v>4</v>
      </c>
      <c r="K73" s="7">
        <v>0</v>
      </c>
      <c r="L73" s="7">
        <v>4</v>
      </c>
      <c r="M73" s="36">
        <v>75.2</v>
      </c>
      <c r="N73" s="36">
        <v>0</v>
      </c>
      <c r="O73" s="36">
        <v>75.2</v>
      </c>
      <c r="P73" s="13">
        <f t="shared" si="28"/>
        <v>2739536</v>
      </c>
      <c r="Q73" s="13">
        <f t="shared" si="29"/>
        <v>2464033.265537611</v>
      </c>
      <c r="R73" s="13">
        <f t="shared" si="30"/>
        <v>138525.9344623888</v>
      </c>
      <c r="S73" s="13">
        <f t="shared" si="31"/>
        <v>136976.80000000002</v>
      </c>
      <c r="T73" s="36">
        <v>0</v>
      </c>
    </row>
    <row r="75" ht="13.5" customHeight="1">
      <c r="M75" s="46"/>
    </row>
    <row r="76" spans="2:12" ht="56.25" customHeight="1">
      <c r="B76" s="70" t="s">
        <v>86</v>
      </c>
      <c r="C76" s="70"/>
      <c r="D76" s="70"/>
      <c r="E76" s="70"/>
      <c r="F76" s="51"/>
      <c r="G76" s="51"/>
      <c r="H76" s="51"/>
      <c r="I76" s="71" t="s">
        <v>87</v>
      </c>
      <c r="J76" s="71"/>
      <c r="K76" s="71"/>
      <c r="L76" s="71"/>
    </row>
    <row r="78" ht="12.75">
      <c r="B78" s="50"/>
    </row>
    <row r="79" ht="12.75">
      <c r="B79" s="50"/>
    </row>
  </sheetData>
  <sheetProtection/>
  <mergeCells count="39">
    <mergeCell ref="B76:E76"/>
    <mergeCell ref="I76:L76"/>
    <mergeCell ref="Q6:S6"/>
    <mergeCell ref="J5:L5"/>
    <mergeCell ref="Q1:T1"/>
    <mergeCell ref="F3:P3"/>
    <mergeCell ref="T5:T7"/>
    <mergeCell ref="P6:P7"/>
    <mergeCell ref="M6:M7"/>
    <mergeCell ref="J6:J7"/>
    <mergeCell ref="P5:S5"/>
    <mergeCell ref="K6:L6"/>
    <mergeCell ref="Q2:T2"/>
    <mergeCell ref="M5:O5"/>
    <mergeCell ref="A56:C56"/>
    <mergeCell ref="A16:C16"/>
    <mergeCell ref="A30:C30"/>
    <mergeCell ref="A38:C38"/>
    <mergeCell ref="A42:C42"/>
    <mergeCell ref="A48:C48"/>
    <mergeCell ref="N6:O6"/>
    <mergeCell ref="H5:H7"/>
    <mergeCell ref="A52:C52"/>
    <mergeCell ref="F5:F8"/>
    <mergeCell ref="D6:D8"/>
    <mergeCell ref="E5:E8"/>
    <mergeCell ref="B5:B8"/>
    <mergeCell ref="A5:A8"/>
    <mergeCell ref="C6:C8"/>
    <mergeCell ref="A67:C67"/>
    <mergeCell ref="A64:C64"/>
    <mergeCell ref="I5:I7"/>
    <mergeCell ref="A19:C19"/>
    <mergeCell ref="A23:C23"/>
    <mergeCell ref="A27:C27"/>
    <mergeCell ref="A12:C12"/>
    <mergeCell ref="A10:F10"/>
    <mergeCell ref="G5:G7"/>
    <mergeCell ref="C5:D5"/>
  </mergeCells>
  <printOptions/>
  <pageMargins left="0.31496062992125984" right="0.5511811023622047" top="1.062992125984252" bottom="0.4724409448818898" header="0.5118110236220472" footer="0.5118110236220472"/>
  <pageSetup fitToHeight="4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4:H27"/>
  <sheetViews>
    <sheetView zoomScalePageLayoutView="0" workbookViewId="0" topLeftCell="A4">
      <selection activeCell="A22" sqref="A22"/>
    </sheetView>
  </sheetViews>
  <sheetFormatPr defaultColWidth="9.00390625" defaultRowHeight="12.75"/>
  <sheetData>
    <row r="24" spans="2:8" ht="12.75">
      <c r="B24" t="s">
        <v>86</v>
      </c>
      <c r="H24" t="s">
        <v>87</v>
      </c>
    </row>
    <row r="26" ht="12.75">
      <c r="B26" t="s">
        <v>88</v>
      </c>
    </row>
    <row r="27" ht="12.75">
      <c r="B27" t="s">
        <v>89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2014-06-10T12:56:21Z</cp:lastPrinted>
  <dcterms:created xsi:type="dcterms:W3CDTF">2013-05-20T11:30:55Z</dcterms:created>
  <dcterms:modified xsi:type="dcterms:W3CDTF">2014-06-10T12:57:43Z</dcterms:modified>
  <cp:category/>
  <cp:version/>
  <cp:contentType/>
  <cp:contentStatus/>
</cp:coreProperties>
</file>